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735"/>
  </bookViews>
  <sheets>
    <sheet name="Wages" sheetId="18" r:id="rId1"/>
    <sheet name="OT" sheetId="2" r:id="rId2"/>
    <sheet name="Manual Wages " sheetId="17" state="hidden" r:id="rId3"/>
    <sheet name="Arrears" sheetId="11" state="hidden" r:id="rId4"/>
    <sheet name="New Joinees" sheetId="4" state="hidden" r:id="rId5"/>
    <sheet name="Exit Employees" sheetId="5" state="hidden" r:id="rId6"/>
    <sheet name="F&amp;F Status" sheetId="6" state="hidden" r:id="rId7"/>
    <sheet name="Sheet1" sheetId="12" state="hidden" r:id="rId8"/>
    <sheet name="Sheet2" sheetId="14" state="hidden" r:id="rId9"/>
  </sheets>
  <definedNames>
    <definedName name="_xlnm._FilterDatabase" localSheetId="3" hidden="1">Arrears!$A$5:$AS$5</definedName>
    <definedName name="_xlnm._FilterDatabase" localSheetId="2" hidden="1">'Manual Wages '!$A$5:$BA$5</definedName>
    <definedName name="_xlnm._FilterDatabase" localSheetId="1" hidden="1">OT!$A$5:$AR$39</definedName>
    <definedName name="_xlnm._FilterDatabase" localSheetId="0" hidden="1">Wages!$A$5:$AR$40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6" i="2"/>
  <c r="R7"/>
  <c r="R8"/>
  <c r="R9"/>
  <c r="R10"/>
  <c r="R11"/>
  <c r="R14"/>
  <c r="R15"/>
  <c r="R16"/>
  <c r="R17"/>
  <c r="R18"/>
  <c r="R20"/>
  <c r="R21"/>
  <c r="R22"/>
  <c r="R23"/>
  <c r="R25"/>
  <c r="R26"/>
  <c r="R27"/>
  <c r="R28"/>
  <c r="R29"/>
  <c r="R30"/>
  <c r="R31"/>
  <c r="R33"/>
  <c r="R34"/>
  <c r="R35"/>
  <c r="R36"/>
  <c r="R37"/>
  <c r="R38"/>
  <c r="R39"/>
  <c r="R40"/>
  <c r="R41"/>
  <c r="R42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P42" s="1"/>
  <c r="Q42" s="1"/>
  <c r="O6"/>
  <c r="L42"/>
  <c r="N42"/>
  <c r="AJ44" i="18"/>
  <c r="Z6"/>
  <c r="Z7"/>
  <c r="Z8"/>
  <c r="Z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2"/>
  <c r="U42"/>
  <c r="T42"/>
  <c r="O42"/>
  <c r="AO42" s="1"/>
  <c r="S42" i="2" l="1"/>
  <c r="T42" s="1"/>
  <c r="W42" i="18"/>
  <c r="AJ42"/>
  <c r="V42"/>
  <c r="Y42" s="1"/>
  <c r="U42" i="2" l="1"/>
  <c r="V42" s="1"/>
  <c r="AA42" i="18"/>
  <c r="AB42"/>
  <c r="AH42" l="1"/>
  <c r="AG42"/>
  <c r="AM42" s="1"/>
  <c r="AN42" s="1"/>
  <c r="AP42" s="1"/>
  <c r="AD42"/>
  <c r="AC42"/>
  <c r="AF42" s="1"/>
  <c r="AQ42" l="1"/>
  <c r="AR42" s="1"/>
  <c r="L40" i="2" l="1"/>
  <c r="J43"/>
  <c r="AA19" i="18"/>
  <c r="L44"/>
  <c r="M43" i="2"/>
  <c r="K43"/>
  <c r="N40"/>
  <c r="N41"/>
  <c r="L41"/>
  <c r="P41" l="1"/>
  <c r="Q41" s="1"/>
  <c r="S40"/>
  <c r="T40" s="1"/>
  <c r="P40"/>
  <c r="Q40" s="1"/>
  <c r="U40"/>
  <c r="V40" s="1"/>
  <c r="AL44" i="18"/>
  <c r="AK44"/>
  <c r="AI44"/>
  <c r="AE44"/>
  <c r="S44"/>
  <c r="R44"/>
  <c r="Q44"/>
  <c r="P44"/>
  <c r="N44"/>
  <c r="M44"/>
  <c r="S41" i="2" l="1"/>
  <c r="T41" s="1"/>
  <c r="U41" s="1"/>
  <c r="V41" s="1"/>
  <c r="T41" i="18"/>
  <c r="O41"/>
  <c r="V41" l="1"/>
  <c r="W41"/>
  <c r="AJ41"/>
  <c r="U41"/>
  <c r="AO41"/>
  <c r="Y41" l="1"/>
  <c r="AA41" l="1"/>
  <c r="AB41" l="1"/>
  <c r="AA40"/>
  <c r="AD41" l="1"/>
  <c r="AG41"/>
  <c r="AC41"/>
  <c r="AH41"/>
  <c r="L7" i="2"/>
  <c r="AF41" i="18" l="1"/>
  <c r="AM41"/>
  <c r="AN41" l="1"/>
  <c r="T40"/>
  <c r="O40"/>
  <c r="AO40" s="1"/>
  <c r="AP41" l="1"/>
  <c r="AG40"/>
  <c r="AC40"/>
  <c r="V40"/>
  <c r="AJ40"/>
  <c r="U40"/>
  <c r="W40"/>
  <c r="AQ41" l="1"/>
  <c r="Y40"/>
  <c r="AR41" l="1"/>
  <c r="AB40"/>
  <c r="AD40" l="1"/>
  <c r="AH40"/>
  <c r="AF40"/>
  <c r="N39" i="2"/>
  <c r="L39"/>
  <c r="O39" i="18"/>
  <c r="T39"/>
  <c r="T38"/>
  <c r="O38"/>
  <c r="AO38" s="1"/>
  <c r="T37"/>
  <c r="O37"/>
  <c r="T36"/>
  <c r="O36"/>
  <c r="T35"/>
  <c r="O35"/>
  <c r="T34"/>
  <c r="O34"/>
  <c r="T33"/>
  <c r="O33"/>
  <c r="T32"/>
  <c r="O32"/>
  <c r="T31"/>
  <c r="O31"/>
  <c r="T30"/>
  <c r="O30"/>
  <c r="T29"/>
  <c r="O29"/>
  <c r="T28"/>
  <c r="O28"/>
  <c r="T27"/>
  <c r="O27"/>
  <c r="T26"/>
  <c r="O26"/>
  <c r="T25"/>
  <c r="O25"/>
  <c r="T24"/>
  <c r="O24"/>
  <c r="T23"/>
  <c r="O23"/>
  <c r="T22"/>
  <c r="O22"/>
  <c r="T21"/>
  <c r="O21"/>
  <c r="AO21" s="1"/>
  <c r="O20"/>
  <c r="T19"/>
  <c r="AC19" s="1"/>
  <c r="O19"/>
  <c r="AO19" s="1"/>
  <c r="T18"/>
  <c r="O18"/>
  <c r="AO18" s="1"/>
  <c r="T17"/>
  <c r="O17"/>
  <c r="AO17" s="1"/>
  <c r="T16"/>
  <c r="O16"/>
  <c r="AO16" s="1"/>
  <c r="T15"/>
  <c r="O15"/>
  <c r="AO15" s="1"/>
  <c r="T14"/>
  <c r="O14"/>
  <c r="AO14" s="1"/>
  <c r="T13"/>
  <c r="O13"/>
  <c r="AO13" s="1"/>
  <c r="T12"/>
  <c r="O12"/>
  <c r="AO12" s="1"/>
  <c r="T11"/>
  <c r="O11"/>
  <c r="AO11" s="1"/>
  <c r="T10"/>
  <c r="O10"/>
  <c r="AO10" s="1"/>
  <c r="T9"/>
  <c r="O9"/>
  <c r="AO9" s="1"/>
  <c r="T8"/>
  <c r="O8"/>
  <c r="AO8" s="1"/>
  <c r="T7"/>
  <c r="O7"/>
  <c r="AO7" s="1"/>
  <c r="T6"/>
  <c r="O6"/>
  <c r="L8" i="2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T44" i="18" l="1"/>
  <c r="AO6"/>
  <c r="O44"/>
  <c r="AG12"/>
  <c r="AC12"/>
  <c r="AG13"/>
  <c r="AC13"/>
  <c r="AG24"/>
  <c r="AC24"/>
  <c r="AG32"/>
  <c r="AC32"/>
  <c r="P39" i="2"/>
  <c r="Q39" s="1"/>
  <c r="AJ20" i="18"/>
  <c r="AO20"/>
  <c r="AJ22"/>
  <c r="AO22"/>
  <c r="AJ23"/>
  <c r="AO23"/>
  <c r="AJ24"/>
  <c r="AO24"/>
  <c r="AJ25"/>
  <c r="AO25"/>
  <c r="AJ26"/>
  <c r="AO26"/>
  <c r="AJ27"/>
  <c r="AO27"/>
  <c r="AJ28"/>
  <c r="AO28"/>
  <c r="AJ29"/>
  <c r="AO29"/>
  <c r="AJ30"/>
  <c r="AO30"/>
  <c r="AJ31"/>
  <c r="AO31"/>
  <c r="AJ32"/>
  <c r="AO32"/>
  <c r="AJ33"/>
  <c r="AO33"/>
  <c r="AJ34"/>
  <c r="AO34"/>
  <c r="AJ35"/>
  <c r="AO35"/>
  <c r="AJ36"/>
  <c r="AO36"/>
  <c r="AJ37"/>
  <c r="AO37"/>
  <c r="V39"/>
  <c r="AO39"/>
  <c r="AM40"/>
  <c r="W39"/>
  <c r="U39"/>
  <c r="AJ39"/>
  <c r="X39"/>
  <c r="S39" i="2"/>
  <c r="T39" s="1"/>
  <c r="X7" i="18"/>
  <c r="X10"/>
  <c r="X14"/>
  <c r="X18"/>
  <c r="U20"/>
  <c r="X12"/>
  <c r="X16"/>
  <c r="X38"/>
  <c r="V6"/>
  <c r="AJ6"/>
  <c r="AJ8"/>
  <c r="X6"/>
  <c r="V7"/>
  <c r="AJ7"/>
  <c r="X8"/>
  <c r="X9"/>
  <c r="V10"/>
  <c r="AJ10"/>
  <c r="X11"/>
  <c r="V12"/>
  <c r="AJ12"/>
  <c r="X13"/>
  <c r="V14"/>
  <c r="AJ14"/>
  <c r="X15"/>
  <c r="V16"/>
  <c r="AJ16"/>
  <c r="X17"/>
  <c r="V18"/>
  <c r="AJ18"/>
  <c r="W20"/>
  <c r="V38"/>
  <c r="V8"/>
  <c r="V9"/>
  <c r="AJ9"/>
  <c r="V11"/>
  <c r="AJ11"/>
  <c r="V13"/>
  <c r="AJ13"/>
  <c r="V15"/>
  <c r="AJ15"/>
  <c r="V17"/>
  <c r="V19"/>
  <c r="AJ19"/>
  <c r="U6"/>
  <c r="W6"/>
  <c r="U7"/>
  <c r="W7"/>
  <c r="U8"/>
  <c r="W8"/>
  <c r="U9"/>
  <c r="W9"/>
  <c r="U10"/>
  <c r="W10"/>
  <c r="U11"/>
  <c r="W11"/>
  <c r="U12"/>
  <c r="W12"/>
  <c r="U13"/>
  <c r="W13"/>
  <c r="U14"/>
  <c r="W14"/>
  <c r="U15"/>
  <c r="W15"/>
  <c r="U16"/>
  <c r="W16"/>
  <c r="U17"/>
  <c r="W17"/>
  <c r="AJ17"/>
  <c r="AJ21"/>
  <c r="X21"/>
  <c r="V21"/>
  <c r="W21"/>
  <c r="AG19"/>
  <c r="U21"/>
  <c r="U22"/>
  <c r="W22"/>
  <c r="U23"/>
  <c r="W23"/>
  <c r="U24"/>
  <c r="W24"/>
  <c r="U25"/>
  <c r="W25"/>
  <c r="U26"/>
  <c r="W26"/>
  <c r="U27"/>
  <c r="W27"/>
  <c r="U28"/>
  <c r="W28"/>
  <c r="U29"/>
  <c r="W29"/>
  <c r="U30"/>
  <c r="W30"/>
  <c r="U31"/>
  <c r="W31"/>
  <c r="U32"/>
  <c r="W32"/>
  <c r="U33"/>
  <c r="W33"/>
  <c r="U34"/>
  <c r="W34"/>
  <c r="U35"/>
  <c r="W35"/>
  <c r="U36"/>
  <c r="W36"/>
  <c r="U37"/>
  <c r="W37"/>
  <c r="AJ38"/>
  <c r="U18"/>
  <c r="W18"/>
  <c r="U19"/>
  <c r="W19"/>
  <c r="V20"/>
  <c r="X20"/>
  <c r="V22"/>
  <c r="X22"/>
  <c r="V23"/>
  <c r="X23"/>
  <c r="V24"/>
  <c r="X24"/>
  <c r="V25"/>
  <c r="X25"/>
  <c r="V26"/>
  <c r="X26"/>
  <c r="V27"/>
  <c r="X27"/>
  <c r="V28"/>
  <c r="X28"/>
  <c r="V29"/>
  <c r="X29"/>
  <c r="V30"/>
  <c r="X30"/>
  <c r="V31"/>
  <c r="X31"/>
  <c r="V32"/>
  <c r="X32"/>
  <c r="V33"/>
  <c r="X33"/>
  <c r="V34"/>
  <c r="X34"/>
  <c r="V35"/>
  <c r="X35"/>
  <c r="V36"/>
  <c r="X36"/>
  <c r="V37"/>
  <c r="X37"/>
  <c r="U38"/>
  <c r="W38"/>
  <c r="U44" l="1"/>
  <c r="V44"/>
  <c r="AO44"/>
  <c r="W44"/>
  <c r="X44"/>
  <c r="AN40"/>
  <c r="Y39"/>
  <c r="AA39" s="1"/>
  <c r="U39" i="2"/>
  <c r="Y38" i="18"/>
  <c r="Y18"/>
  <c r="Y28"/>
  <c r="Y37"/>
  <c r="Y35"/>
  <c r="Y33"/>
  <c r="Y31"/>
  <c r="Y29"/>
  <c r="Y27"/>
  <c r="Y25"/>
  <c r="Y23"/>
  <c r="Y16"/>
  <c r="Y14"/>
  <c r="Y12"/>
  <c r="Y8"/>
  <c r="Y20"/>
  <c r="Y19"/>
  <c r="Y36"/>
  <c r="Y34"/>
  <c r="Y32"/>
  <c r="Y30"/>
  <c r="Y26"/>
  <c r="Y24"/>
  <c r="Y22"/>
  <c r="Y21"/>
  <c r="Y17"/>
  <c r="Y15"/>
  <c r="Y13"/>
  <c r="Y11"/>
  <c r="Y10"/>
  <c r="Y9"/>
  <c r="Y7"/>
  <c r="Y6"/>
  <c r="Z44" l="1"/>
  <c r="Y44"/>
  <c r="AP40"/>
  <c r="AB39"/>
  <c r="V39" i="2"/>
  <c r="AA9" i="18"/>
  <c r="AB9" s="1"/>
  <c r="AA6"/>
  <c r="AA7"/>
  <c r="AB7" s="1"/>
  <c r="AC7" s="1"/>
  <c r="AA10"/>
  <c r="AB10" s="1"/>
  <c r="AA11"/>
  <c r="AB11" s="1"/>
  <c r="AA13"/>
  <c r="AB13" s="1"/>
  <c r="AH13" s="1"/>
  <c r="AA15"/>
  <c r="AB15" s="1"/>
  <c r="AC15" s="1"/>
  <c r="AA17"/>
  <c r="AB17" s="1"/>
  <c r="AA21"/>
  <c r="AB21" s="1"/>
  <c r="AA22"/>
  <c r="AB22" s="1"/>
  <c r="AA24"/>
  <c r="AB24" s="1"/>
  <c r="AH24" s="1"/>
  <c r="AA26"/>
  <c r="AB26" s="1"/>
  <c r="AA30"/>
  <c r="AB30" s="1"/>
  <c r="AA32"/>
  <c r="AB32" s="1"/>
  <c r="AH32" s="1"/>
  <c r="AA34"/>
  <c r="AB34" s="1"/>
  <c r="AA36"/>
  <c r="AB36" s="1"/>
  <c r="AA20"/>
  <c r="AB20" s="1"/>
  <c r="AA8"/>
  <c r="AB8" s="1"/>
  <c r="AC8" s="1"/>
  <c r="AA18"/>
  <c r="AB18" s="1"/>
  <c r="AC18" s="1"/>
  <c r="AA38"/>
  <c r="AB38" s="1"/>
  <c r="AA12"/>
  <c r="AB12" s="1"/>
  <c r="AH12" s="1"/>
  <c r="AA14"/>
  <c r="AB14" s="1"/>
  <c r="AC14" s="1"/>
  <c r="AA16"/>
  <c r="AB16" s="1"/>
  <c r="AA23"/>
  <c r="AB23" s="1"/>
  <c r="AA25"/>
  <c r="AB25" s="1"/>
  <c r="AA27"/>
  <c r="AB27" s="1"/>
  <c r="AA29"/>
  <c r="AB29" s="1"/>
  <c r="AA31"/>
  <c r="AB31" s="1"/>
  <c r="AA33"/>
  <c r="AB33" s="1"/>
  <c r="AA35"/>
  <c r="AB35" s="1"/>
  <c r="AA37"/>
  <c r="AB37" s="1"/>
  <c r="AA28"/>
  <c r="AB28" s="1"/>
  <c r="AA44" l="1"/>
  <c r="AH37"/>
  <c r="AC37"/>
  <c r="AH29"/>
  <c r="AC29"/>
  <c r="AH16"/>
  <c r="AC16"/>
  <c r="AH34"/>
  <c r="AC34"/>
  <c r="AH28"/>
  <c r="AC28"/>
  <c r="AH35"/>
  <c r="AC35"/>
  <c r="AH31"/>
  <c r="AC31"/>
  <c r="AH27"/>
  <c r="AC27"/>
  <c r="AH23"/>
  <c r="AC23"/>
  <c r="AH38"/>
  <c r="AC38"/>
  <c r="AH36"/>
  <c r="AC36"/>
  <c r="AH26"/>
  <c r="AC26"/>
  <c r="AH22"/>
  <c r="AC22"/>
  <c r="AH17"/>
  <c r="AC17"/>
  <c r="AH10"/>
  <c r="AC10"/>
  <c r="AH33"/>
  <c r="AC33"/>
  <c r="AH25"/>
  <c r="AC25"/>
  <c r="AH20"/>
  <c r="AC20"/>
  <c r="AH30"/>
  <c r="AC30"/>
  <c r="AH21"/>
  <c r="AC21"/>
  <c r="AH11"/>
  <c r="AC11"/>
  <c r="AH9"/>
  <c r="AC9"/>
  <c r="AH39"/>
  <c r="AC39"/>
  <c r="AH18"/>
  <c r="AD18"/>
  <c r="AH15"/>
  <c r="AD15"/>
  <c r="AG39"/>
  <c r="AD8"/>
  <c r="AH8"/>
  <c r="AD7"/>
  <c r="AF7" s="1"/>
  <c r="AH7"/>
  <c r="AQ40"/>
  <c r="AD39"/>
  <c r="AB19"/>
  <c r="AD19" s="1"/>
  <c r="AM39"/>
  <c r="AN39" s="1"/>
  <c r="AP39" s="1"/>
  <c r="AB6"/>
  <c r="AG18"/>
  <c r="AD38"/>
  <c r="AG38"/>
  <c r="AG8"/>
  <c r="AD28"/>
  <c r="AG28"/>
  <c r="AD35"/>
  <c r="AG35"/>
  <c r="AD31"/>
  <c r="AG31"/>
  <c r="AD27"/>
  <c r="AG27"/>
  <c r="AD37"/>
  <c r="AG37"/>
  <c r="AD33"/>
  <c r="AG33"/>
  <c r="AD29"/>
  <c r="AG29"/>
  <c r="AD25"/>
  <c r="AG25"/>
  <c r="AD23"/>
  <c r="AG23"/>
  <c r="AD16"/>
  <c r="AG16"/>
  <c r="AG14"/>
  <c r="AM14" s="1"/>
  <c r="AN14" s="1"/>
  <c r="AP14" s="1"/>
  <c r="AD12"/>
  <c r="AG20"/>
  <c r="AD20"/>
  <c r="AD36"/>
  <c r="AG36"/>
  <c r="AD34"/>
  <c r="AG34"/>
  <c r="AD32"/>
  <c r="AD30"/>
  <c r="AG30"/>
  <c r="AD26"/>
  <c r="AG26"/>
  <c r="AD24"/>
  <c r="AD22"/>
  <c r="AG22"/>
  <c r="AD21"/>
  <c r="AG21"/>
  <c r="AD17"/>
  <c r="AG17"/>
  <c r="AG15"/>
  <c r="AD13"/>
  <c r="AD11"/>
  <c r="AG11"/>
  <c r="AD10"/>
  <c r="AG10"/>
  <c r="AG7"/>
  <c r="AD9"/>
  <c r="AG9"/>
  <c r="AM9" s="1"/>
  <c r="AN9" s="1"/>
  <c r="AP9" s="1"/>
  <c r="AD6" l="1"/>
  <c r="AD44" s="1"/>
  <c r="AB44"/>
  <c r="AF13"/>
  <c r="AF32"/>
  <c r="AF12"/>
  <c r="AF24"/>
  <c r="AF10"/>
  <c r="AF22"/>
  <c r="AF26"/>
  <c r="AF36"/>
  <c r="AF29"/>
  <c r="AF37"/>
  <c r="AF31"/>
  <c r="AF28"/>
  <c r="AH19"/>
  <c r="AM19" s="1"/>
  <c r="AF30"/>
  <c r="AF25"/>
  <c r="AF33"/>
  <c r="AF27"/>
  <c r="AF35"/>
  <c r="AR40"/>
  <c r="AF39"/>
  <c r="AH6"/>
  <c r="AH44" s="1"/>
  <c r="AF23"/>
  <c r="AG6"/>
  <c r="AG44" s="1"/>
  <c r="AC6"/>
  <c r="AC44" s="1"/>
  <c r="AQ39"/>
  <c r="AM16"/>
  <c r="AN16" s="1"/>
  <c r="AP16" s="1"/>
  <c r="AQ16" s="1"/>
  <c r="AR16" s="1"/>
  <c r="AF8"/>
  <c r="AF38"/>
  <c r="AM18"/>
  <c r="AN18" s="1"/>
  <c r="AP18" s="1"/>
  <c r="AQ18" s="1"/>
  <c r="AR18" s="1"/>
  <c r="AM17"/>
  <c r="AN17" s="1"/>
  <c r="AP17" s="1"/>
  <c r="AQ17" s="1"/>
  <c r="AR17" s="1"/>
  <c r="AM22"/>
  <c r="AN22" s="1"/>
  <c r="AP22" s="1"/>
  <c r="AQ22" s="1"/>
  <c r="AR22" s="1"/>
  <c r="AM26"/>
  <c r="AN26" s="1"/>
  <c r="AP26" s="1"/>
  <c r="AQ26" s="1"/>
  <c r="AR26" s="1"/>
  <c r="AM36"/>
  <c r="AN36" s="1"/>
  <c r="AP36" s="1"/>
  <c r="AQ36" s="1"/>
  <c r="AR36" s="1"/>
  <c r="AF20"/>
  <c r="AF18"/>
  <c r="AF9"/>
  <c r="AF21"/>
  <c r="AF34"/>
  <c r="AF17"/>
  <c r="AM13"/>
  <c r="AN13" s="1"/>
  <c r="AP13" s="1"/>
  <c r="AQ13" s="1"/>
  <c r="AR13" s="1"/>
  <c r="AM12"/>
  <c r="AN12" s="1"/>
  <c r="AP12" s="1"/>
  <c r="AQ12" s="1"/>
  <c r="AR12" s="1"/>
  <c r="AM10"/>
  <c r="AN10" s="1"/>
  <c r="AP10" s="1"/>
  <c r="AQ10" s="1"/>
  <c r="AR10" s="1"/>
  <c r="AM11"/>
  <c r="AN11" s="1"/>
  <c r="AP11" s="1"/>
  <c r="AQ11" s="1"/>
  <c r="AR11" s="1"/>
  <c r="AF15"/>
  <c r="AM24"/>
  <c r="AN24" s="1"/>
  <c r="AP24" s="1"/>
  <c r="AQ24" s="1"/>
  <c r="AR24" s="1"/>
  <c r="AM32"/>
  <c r="AN32" s="1"/>
  <c r="AP32" s="1"/>
  <c r="AQ32" s="1"/>
  <c r="AR32" s="1"/>
  <c r="AM7"/>
  <c r="AN7" s="1"/>
  <c r="AP7" s="1"/>
  <c r="AQ7" s="1"/>
  <c r="AR7" s="1"/>
  <c r="AF11"/>
  <c r="AM15"/>
  <c r="AN15" s="1"/>
  <c r="AP15" s="1"/>
  <c r="AQ15" s="1"/>
  <c r="AR15" s="1"/>
  <c r="AM21"/>
  <c r="AN21" s="1"/>
  <c r="AP21" s="1"/>
  <c r="AQ21" s="1"/>
  <c r="AR21" s="1"/>
  <c r="AM30"/>
  <c r="AN30" s="1"/>
  <c r="AP30" s="1"/>
  <c r="AQ30" s="1"/>
  <c r="AR30" s="1"/>
  <c r="AM34"/>
  <c r="AN34" s="1"/>
  <c r="AP34" s="1"/>
  <c r="AQ34" s="1"/>
  <c r="AR34" s="1"/>
  <c r="AF14"/>
  <c r="AF16"/>
  <c r="AQ9"/>
  <c r="AR9" s="1"/>
  <c r="AQ14"/>
  <c r="AR14" s="1"/>
  <c r="AM20"/>
  <c r="AN20" s="1"/>
  <c r="AP20" s="1"/>
  <c r="AM23"/>
  <c r="AN23" s="1"/>
  <c r="AP23" s="1"/>
  <c r="AM25"/>
  <c r="AN25" s="1"/>
  <c r="AP25" s="1"/>
  <c r="AM29"/>
  <c r="AN29" s="1"/>
  <c r="AP29" s="1"/>
  <c r="AM33"/>
  <c r="AN33" s="1"/>
  <c r="AP33" s="1"/>
  <c r="AM37"/>
  <c r="AN37" s="1"/>
  <c r="AP37" s="1"/>
  <c r="AM27"/>
  <c r="AN27" s="1"/>
  <c r="AP27" s="1"/>
  <c r="AM31"/>
  <c r="AN31" s="1"/>
  <c r="AP31" s="1"/>
  <c r="AM35"/>
  <c r="AN35" s="1"/>
  <c r="AP35" s="1"/>
  <c r="AM28"/>
  <c r="AN28" s="1"/>
  <c r="AP28" s="1"/>
  <c r="AM8"/>
  <c r="AN8" s="1"/>
  <c r="AP8" s="1"/>
  <c r="AM38"/>
  <c r="AN38" s="1"/>
  <c r="AN19" l="1"/>
  <c r="AF6"/>
  <c r="AM6"/>
  <c r="AM44" s="1"/>
  <c r="AF19"/>
  <c r="AP38"/>
  <c r="AQ38" s="1"/>
  <c r="AR38" s="1"/>
  <c r="AR39"/>
  <c r="AN6"/>
  <c r="AN44" s="1"/>
  <c r="AQ28"/>
  <c r="AR28" s="1"/>
  <c r="AQ37"/>
  <c r="AR37" s="1"/>
  <c r="AQ29"/>
  <c r="AR29" s="1"/>
  <c r="AQ8"/>
  <c r="AR8" s="1"/>
  <c r="AQ35"/>
  <c r="AR35" s="1"/>
  <c r="AQ27"/>
  <c r="AR27" s="1"/>
  <c r="AQ33"/>
  <c r="AR33" s="1"/>
  <c r="AQ25"/>
  <c r="AR25" s="1"/>
  <c r="AQ20"/>
  <c r="AR20" s="1"/>
  <c r="AQ31"/>
  <c r="AR31" s="1"/>
  <c r="AQ23"/>
  <c r="AR23" s="1"/>
  <c r="AF44" l="1"/>
  <c r="AP19"/>
  <c r="AP6"/>
  <c r="AP44" l="1"/>
  <c r="AQ19"/>
  <c r="AQ6"/>
  <c r="AQ44" l="1"/>
  <c r="AR19"/>
  <c r="AR6"/>
  <c r="N7" i="2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AR44" i="18" l="1"/>
  <c r="S10" i="2"/>
  <c r="T10" s="1"/>
  <c r="U10" s="1"/>
  <c r="V10" s="1"/>
  <c r="P10"/>
  <c r="Q10" s="1"/>
  <c r="S25"/>
  <c r="T25" s="1"/>
  <c r="U25" s="1"/>
  <c r="V25" s="1"/>
  <c r="P25"/>
  <c r="Q25" s="1"/>
  <c r="S14" l="1"/>
  <c r="P14"/>
  <c r="Q14" s="1"/>
  <c r="P16"/>
  <c r="Q16" s="1"/>
  <c r="P26"/>
  <c r="P30"/>
  <c r="Q30" s="1"/>
  <c r="P8"/>
  <c r="Q8" s="1"/>
  <c r="P9"/>
  <c r="Q9" s="1"/>
  <c r="P21"/>
  <c r="Q21" s="1"/>
  <c r="P23"/>
  <c r="Q23" s="1"/>
  <c r="S34"/>
  <c r="T34" s="1"/>
  <c r="U34" s="1"/>
  <c r="V34" s="1"/>
  <c r="P34"/>
  <c r="Q34" s="1"/>
  <c r="S36"/>
  <c r="T36" s="1"/>
  <c r="U36" s="1"/>
  <c r="V36" s="1"/>
  <c r="P36"/>
  <c r="Q36" s="1"/>
  <c r="P11"/>
  <c r="Q11" s="1"/>
  <c r="S15"/>
  <c r="T15" s="1"/>
  <c r="U15" s="1"/>
  <c r="V15" s="1"/>
  <c r="P15"/>
  <c r="Q15" s="1"/>
  <c r="S17"/>
  <c r="T17" s="1"/>
  <c r="U17" s="1"/>
  <c r="V17" s="1"/>
  <c r="P17"/>
  <c r="P27"/>
  <c r="Q27" s="1"/>
  <c r="P29"/>
  <c r="Q29" s="1"/>
  <c r="S31"/>
  <c r="T31" s="1"/>
  <c r="U31" s="1"/>
  <c r="V31" s="1"/>
  <c r="P31"/>
  <c r="Q31" s="1"/>
  <c r="P7"/>
  <c r="S18"/>
  <c r="T18" s="1"/>
  <c r="U18" s="1"/>
  <c r="V18" s="1"/>
  <c r="P18"/>
  <c r="Q18" s="1"/>
  <c r="P20"/>
  <c r="Q20" s="1"/>
  <c r="P22"/>
  <c r="Q22" s="1"/>
  <c r="S35"/>
  <c r="T35" s="1"/>
  <c r="U35" s="1"/>
  <c r="P35"/>
  <c r="Q35" s="1"/>
  <c r="P37"/>
  <c r="Q37" s="1"/>
  <c r="S38"/>
  <c r="T38" s="1"/>
  <c r="U38" s="1"/>
  <c r="V38" s="1"/>
  <c r="P38"/>
  <c r="Q38" s="1"/>
  <c r="S33"/>
  <c r="T33" s="1"/>
  <c r="U33" s="1"/>
  <c r="V33" s="1"/>
  <c r="P33"/>
  <c r="Q33" s="1"/>
  <c r="P28"/>
  <c r="Q28" s="1"/>
  <c r="S26"/>
  <c r="T26" s="1"/>
  <c r="U26" s="1"/>
  <c r="V26" s="1"/>
  <c r="Q26"/>
  <c r="S22"/>
  <c r="T22" s="1"/>
  <c r="U22" s="1"/>
  <c r="V22" s="1"/>
  <c r="S11"/>
  <c r="T11" s="1"/>
  <c r="U11" s="1"/>
  <c r="V11" s="1"/>
  <c r="S27"/>
  <c r="T27" s="1"/>
  <c r="U27" s="1"/>
  <c r="S8"/>
  <c r="T8" s="1"/>
  <c r="U8" s="1"/>
  <c r="V8" s="1"/>
  <c r="Q19"/>
  <c r="S19"/>
  <c r="T19" s="1"/>
  <c r="U19" s="1"/>
  <c r="S23"/>
  <c r="T23" s="1"/>
  <c r="U23" s="1"/>
  <c r="V23" s="1"/>
  <c r="S30"/>
  <c r="T30" s="1"/>
  <c r="U30" s="1"/>
  <c r="V30" s="1"/>
  <c r="S12"/>
  <c r="T12" s="1"/>
  <c r="U12" s="1"/>
  <c r="Q12"/>
  <c r="S16"/>
  <c r="T16" s="1"/>
  <c r="U16" s="1"/>
  <c r="V16" s="1"/>
  <c r="S28"/>
  <c r="T28" s="1"/>
  <c r="U28" s="1"/>
  <c r="V28" s="1"/>
  <c r="Q32"/>
  <c r="S32"/>
  <c r="T32" s="1"/>
  <c r="U32" s="1"/>
  <c r="V32" s="1"/>
  <c r="S20"/>
  <c r="T20" s="1"/>
  <c r="U20" s="1"/>
  <c r="V20" s="1"/>
  <c r="Q24"/>
  <c r="S24"/>
  <c r="T24" s="1"/>
  <c r="U24" s="1"/>
  <c r="V24" s="1"/>
  <c r="S37"/>
  <c r="T37" s="1"/>
  <c r="U37" s="1"/>
  <c r="V37" s="1"/>
  <c r="T14"/>
  <c r="U14" s="1"/>
  <c r="S13"/>
  <c r="T13" s="1"/>
  <c r="U13" s="1"/>
  <c r="V13" s="1"/>
  <c r="Q13"/>
  <c r="Q17"/>
  <c r="S29"/>
  <c r="T29" s="1"/>
  <c r="S9"/>
  <c r="T9" s="1"/>
  <c r="U9" s="1"/>
  <c r="V9" s="1"/>
  <c r="S21"/>
  <c r="T21" s="1"/>
  <c r="U21" s="1"/>
  <c r="Q7" l="1"/>
  <c r="S7"/>
  <c r="V21"/>
  <c r="U29"/>
  <c r="V29" s="1"/>
  <c r="V35"/>
  <c r="V19"/>
  <c r="V27"/>
  <c r="V14"/>
  <c r="V12"/>
  <c r="T7" l="1"/>
  <c r="AL10" i="17"/>
  <c r="AK10"/>
  <c r="AI10"/>
  <c r="AE10"/>
  <c r="Z10"/>
  <c r="S10"/>
  <c r="R10"/>
  <c r="Q10"/>
  <c r="P10"/>
  <c r="N10"/>
  <c r="M10"/>
  <c r="L10"/>
  <c r="T8"/>
  <c r="O8"/>
  <c r="AJ8" s="1"/>
  <c r="T7"/>
  <c r="O7"/>
  <c r="AO7" s="1"/>
  <c r="T6"/>
  <c r="O6"/>
  <c r="AJ6" s="1"/>
  <c r="N6" i="2"/>
  <c r="N43" s="1"/>
  <c r="L6"/>
  <c r="L43" s="1"/>
  <c r="U7" l="1"/>
  <c r="V7" s="1"/>
  <c r="T10" i="17"/>
  <c r="X6"/>
  <c r="O10"/>
  <c r="V6"/>
  <c r="AO6"/>
  <c r="U7"/>
  <c r="W7"/>
  <c r="AJ7"/>
  <c r="V8"/>
  <c r="AO8"/>
  <c r="U6"/>
  <c r="W6"/>
  <c r="V7"/>
  <c r="X7"/>
  <c r="X10" s="1"/>
  <c r="U8"/>
  <c r="O43" i="2"/>
  <c r="P6" l="1"/>
  <c r="P43" s="1"/>
  <c r="R43"/>
  <c r="Y8" i="17"/>
  <c r="AA8" s="1"/>
  <c r="AB8" s="1"/>
  <c r="V10"/>
  <c r="Y6"/>
  <c r="AA6" s="1"/>
  <c r="AB6" s="1"/>
  <c r="U10"/>
  <c r="AJ10"/>
  <c r="Y7"/>
  <c r="W10"/>
  <c r="AO10"/>
  <c r="Q6" i="2" l="1"/>
  <c r="Q43" s="1"/>
  <c r="S6"/>
  <c r="S43" s="1"/>
  <c r="AG8" i="17"/>
  <c r="AD8"/>
  <c r="AH8"/>
  <c r="AC8"/>
  <c r="AG6"/>
  <c r="AD6"/>
  <c r="AH6"/>
  <c r="AC6"/>
  <c r="AA7"/>
  <c r="AB7" s="1"/>
  <c r="Y10"/>
  <c r="T6" i="2" l="1"/>
  <c r="T43" s="1"/>
  <c r="AF6" i="17"/>
  <c r="AF8"/>
  <c r="AA10"/>
  <c r="AM8"/>
  <c r="AN8" s="1"/>
  <c r="AP8" s="1"/>
  <c r="AB10"/>
  <c r="AH7"/>
  <c r="AG7"/>
  <c r="AD7"/>
  <c r="AC7"/>
  <c r="AM6"/>
  <c r="AN6" s="1"/>
  <c r="AP6" s="1"/>
  <c r="U6" i="2" l="1"/>
  <c r="U43" s="1"/>
  <c r="AF7" i="17"/>
  <c r="AM7"/>
  <c r="AN7" s="1"/>
  <c r="AP7" s="1"/>
  <c r="AQ7" s="1"/>
  <c r="AR7" s="1"/>
  <c r="AQ6"/>
  <c r="AR6" s="1"/>
  <c r="AQ8"/>
  <c r="AR8" s="1"/>
  <c r="AC10"/>
  <c r="AH10"/>
  <c r="AD10"/>
  <c r="AG10"/>
  <c r="AF10"/>
  <c r="V6" i="2" l="1"/>
  <c r="V43" s="1"/>
  <c r="AM10" i="17"/>
  <c r="AN10" l="1"/>
  <c r="AP10" l="1"/>
  <c r="AQ10"/>
  <c r="AR10" l="1"/>
  <c r="K2" i="14" l="1"/>
  <c r="L2" i="12"/>
  <c r="AN8" i="11"/>
  <c r="AK8"/>
  <c r="AJ8"/>
  <c r="AI8"/>
  <c r="AE8"/>
  <c r="Z8"/>
  <c r="S8"/>
  <c r="R8"/>
  <c r="Q8"/>
  <c r="P8"/>
  <c r="N8"/>
  <c r="M8"/>
  <c r="L8"/>
  <c r="T6"/>
  <c r="T8" s="1"/>
  <c r="O6"/>
  <c r="X6" s="1"/>
  <c r="X8" s="1"/>
  <c r="V6" l="1"/>
  <c r="V8" s="1"/>
  <c r="O8"/>
  <c r="U6"/>
  <c r="AH6" s="1"/>
  <c r="AH8" s="1"/>
  <c r="W6"/>
  <c r="W8" s="1"/>
  <c r="U8" l="1"/>
  <c r="AD6"/>
  <c r="AD8" s="1"/>
  <c r="Y6"/>
  <c r="Y8" l="1"/>
  <c r="AA6"/>
  <c r="AA8" s="1"/>
  <c r="AB6" l="1"/>
  <c r="AG6" s="1"/>
  <c r="AB8" l="1"/>
  <c r="AC6"/>
  <c r="AC8" s="1"/>
  <c r="AG8"/>
  <c r="AL6"/>
  <c r="AF6" l="1"/>
  <c r="AF8" s="1"/>
  <c r="AL8"/>
  <c r="AM6"/>
  <c r="AO6" l="1"/>
  <c r="AM8"/>
  <c r="AP6" l="1"/>
  <c r="AP8" s="1"/>
  <c r="AO8"/>
  <c r="AQ6" l="1"/>
  <c r="AQ8" s="1"/>
</calcChain>
</file>

<file path=xl/sharedStrings.xml><?xml version="1.0" encoding="utf-8"?>
<sst xmlns="http://schemas.openxmlformats.org/spreadsheetml/2006/main" count="655" uniqueCount="280">
  <si>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</si>
  <si>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</si>
  <si>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</si>
  <si>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</si>
  <si>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</si>
  <si>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</si>
  <si>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</si>
  <si>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</si>
  <si>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</si>
  <si>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</si>
  <si>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</si>
  <si>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</si>
  <si>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</si>
  <si>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</si>
  <si>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</si>
  <si>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</si>
  <si>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</si>
  <si>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</si>
  <si>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</si>
  <si>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</si>
  <si>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</si>
  <si>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</si>
  <si>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</si>
  <si>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</si>
  <si>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</si>
  <si>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</si>
  <si>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</si>
  <si>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</si>
  <si>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</si>
  <si>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</si>
  <si>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</si>
  <si>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</si>
  <si>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</si>
  <si>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</si>
  <si>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</si>
  <si>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</si>
  <si>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</si>
  <si>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</si>
  <si>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</si>
  <si>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</si>
  <si>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</si>
  <si>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</si>
  <si>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</si>
  <si>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</si>
  <si>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</si>
  <si>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</si>
  <si>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</si>
  <si>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</si>
  <si>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</si>
  <si>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</si>
  <si>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</si>
  <si>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</si>
  <si>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</si>
  <si>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</si>
  <si>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</si>
  <si>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</si>
  <si>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</si>
  <si>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</si>
  <si>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</si>
  <si>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</si>
  <si>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</si>
  <si>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</si>
  <si>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</si>
  <si>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</si>
  <si>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</si>
  <si>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</si>
  <si>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</si>
  <si>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</si>
  <si>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</si>
  <si>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</si>
  <si>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</si>
  <si>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</si>
  <si>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</si>
  <si>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</si>
  <si>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</si>
  <si>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</si>
  <si>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</si>
  <si>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</si>
  <si>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</si>
  <si>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</si>
  <si>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</si>
  <si>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</si>
  <si>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</si>
  <si>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</si>
  <si>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</si>
  <si>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</si>
  <si>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</si>
  <si>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</si>
  <si>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</si>
  <si>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</si>
  <si>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</si>
  <si>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</si>
  <si>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</si>
  <si>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</si>
  <si>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</si>
  <si>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</si>
  <si>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</si>
  <si>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</si>
  <si>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</si>
  <si>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</si>
  <si>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</si>
  <si>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</si>
  <si>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</si>
  <si>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</si>
  <si>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</si>
  <si>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</si>
  <si>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</si>
  <si>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</si>
  <si>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</si>
  <si>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</si>
  <si>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</si>
  <si>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</si>
  <si>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</si>
  <si>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</si>
  <si>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</si>
  <si>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</si>
  <si>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</si>
  <si>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</si>
  <si>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</si>
  <si>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</si>
  <si>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</si>
  <si>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</si>
  <si>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</si>
  <si>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</si>
  <si>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</si>
  <si>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</si>
  <si>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</si>
  <si>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</si>
  <si>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</si>
  <si>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</si>
  <si>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</si>
  <si>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</si>
  <si>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</si>
  <si>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</si>
  <si>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</si>
  <si>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</si>
  <si>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</si>
  <si>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</si>
  <si>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>RAJESH PRASAD</t>
  </si>
  <si>
    <t>Ajay Kumar Yadav</t>
  </si>
  <si>
    <t>NITYANAND</t>
  </si>
  <si>
    <t>PHOOL KUMAR</t>
  </si>
  <si>
    <t xml:space="preserve"> 6930791307</t>
  </si>
  <si>
    <t xml:space="preserve">100318167596 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</si>
  <si>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</si>
  <si>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</si>
  <si>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</si>
  <si>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</si>
  <si>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</si>
  <si>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</si>
  <si>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</si>
  <si>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</si>
  <si>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</si>
  <si>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</si>
  <si>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</si>
  <si>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</si>
  <si>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</si>
  <si>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</si>
  <si>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</si>
  <si>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</si>
  <si>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</si>
  <si>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</si>
  <si>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</si>
  <si>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</si>
  <si>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 xml:space="preserve"> Rohit Kumar</t>
  </si>
  <si>
    <t>Satyaveer Singh</t>
  </si>
  <si>
    <t>101736519228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</si>
  <si>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</si>
  <si>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</si>
  <si>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</si>
  <si>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</si>
  <si>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</si>
  <si>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</si>
  <si>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</si>
  <si>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</si>
  <si>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</si>
  <si>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Executive – Service Logistic</t>
  </si>
  <si>
    <t>Abhishek Garg</t>
  </si>
  <si>
    <t>PRAVEEN KUMAR</t>
  </si>
  <si>
    <t>1323341099</t>
  </si>
  <si>
    <t>101280950233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</si>
  <si>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</si>
  <si>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</si>
  <si>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</si>
  <si>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</si>
  <si>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</si>
  <si>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</si>
  <si>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</si>
  <si>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Seema Singh</t>
  </si>
  <si>
    <t>01/10/2022</t>
  </si>
  <si>
    <t>101878744158</t>
  </si>
  <si>
    <t xml:space="preserve"> 6932857014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</si>
  <si>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</si>
  <si>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</si>
  <si>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</si>
  <si>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</si>
  <si>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</si>
  <si>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</si>
  <si>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</si>
  <si>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</si>
  <si>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</si>
  <si>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</si>
  <si>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</si>
  <si>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</si>
  <si>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</si>
  <si>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</si>
  <si>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</si>
  <si>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</si>
  <si>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</si>
  <si>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Sanjay Kumar</t>
  </si>
  <si>
    <t>Hari Nath</t>
  </si>
  <si>
    <t>101253499713</t>
  </si>
  <si>
    <t xml:space="preserve"> 6928731467</t>
  </si>
  <si>
    <t>MUKESH KUMAR</t>
  </si>
  <si>
    <t>RAMCHARAN THAKUR</t>
  </si>
  <si>
    <t>101477938441</t>
  </si>
  <si>
    <t xml:space="preserve"> 6929248765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</si>
  <si>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</si>
  <si>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</si>
  <si>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</si>
  <si>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</si>
  <si>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</si>
  <si>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</si>
  <si>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</si>
  <si>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</si>
  <si>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</si>
  <si>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</si>
  <si>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</si>
  <si>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</si>
  <si>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</si>
  <si>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</si>
  <si>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</si>
  <si>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</si>
  <si>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</si>
  <si>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</si>
  <si>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</si>
  <si>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</si>
  <si>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</si>
  <si>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</si>
  <si>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</si>
  <si>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</si>
  <si>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</si>
  <si>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</si>
  <si>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</si>
  <si>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</si>
  <si>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</si>
  <si>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</si>
  <si>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</si>
  <si>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</si>
  <si>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</si>
  <si>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</si>
  <si>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</si>
  <si>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</si>
  <si>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</si>
  <si>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>N/A</t>
  </si>
  <si>
    <t xml:space="preserve">Ankit  Singh </t>
  </si>
  <si>
    <t>27/01/2023</t>
  </si>
  <si>
    <t>Deo</t>
  </si>
  <si>
    <t>Ravinder Kaushik</t>
  </si>
  <si>
    <t>23/01/2023</t>
  </si>
  <si>
    <t>Amit Thakur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</si>
  <si>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</si>
  <si>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</si>
  <si>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</si>
  <si>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</si>
  <si>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</si>
  <si>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</si>
  <si>
    <t>E-034</t>
  </si>
  <si>
    <t>Kamal Nirwal</t>
  </si>
  <si>
    <t>Vipin Nirwal</t>
  </si>
  <si>
    <t>101177956489</t>
  </si>
  <si>
    <t>HR EXECUTIVE</t>
  </si>
  <si>
    <t>Atul Kumar</t>
  </si>
  <si>
    <t>JASWANT SINGH</t>
  </si>
  <si>
    <t>101394006804</t>
  </si>
  <si>
    <t>DHL-Okhla-E-34</t>
  </si>
  <si>
    <t>Chandan Singh Bisht</t>
  </si>
  <si>
    <t>Padam Singh Bisht</t>
  </si>
  <si>
    <t>100122458452</t>
  </si>
  <si>
    <t xml:space="preserve"> 6930677178</t>
  </si>
</sst>
</file>

<file path=xl/styles.xml><?xml version="1.0" encoding="utf-8"?>
<styleSheet xmlns="http://schemas.openxmlformats.org/spreadsheetml/2006/main">
  <numFmts count="3">
    <numFmt numFmtId="164" formatCode="d/mmm/yy;@"/>
    <numFmt numFmtId="165" formatCode="mmmm/yyyy"/>
    <numFmt numFmtId="166" formatCode="[$-409]d/mmm/yy;@"/>
  </numFmts>
  <fonts count="12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92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2" fillId="0" borderId="0" xfId="0" applyFont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0" fontId="9" fillId="0" borderId="1" xfId="0" quotePrefix="1" applyFont="1" applyBorder="1" applyAlignment="1">
      <alignment horizontal="left"/>
    </xf>
    <xf numFmtId="49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left"/>
      <protection locked="0"/>
    </xf>
    <xf numFmtId="0" fontId="0" fillId="0" borderId="1" xfId="0" quotePrefix="1" applyBorder="1" applyAlignment="1"/>
    <xf numFmtId="14" fontId="7" fillId="0" borderId="1" xfId="0" applyNumberFormat="1" applyFont="1" applyFill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1" fontId="2" fillId="0" borderId="0" xfId="0" applyNumberFormat="1" applyFont="1"/>
    <xf numFmtId="0" fontId="2" fillId="5" borderId="1" xfId="0" applyFont="1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2" xfId="0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6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S45"/>
  <sheetViews>
    <sheetView tabSelected="1" workbookViewId="0">
      <pane xSplit="7" ySplit="5" topLeftCell="H27" activePane="bottomRight" state="frozen"/>
      <selection pane="topRight"/>
      <selection pane="bottomLeft"/>
      <selection pane="bottomRight" activeCell="H39" sqref="H39"/>
    </sheetView>
  </sheetViews>
  <sheetFormatPr defaultColWidth="9.140625" defaultRowHeight="12.75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4">
      <c r="A1" s="13" t="s">
        <v>0</v>
      </c>
      <c r="B1" s="13" t="s">
        <v>267</v>
      </c>
      <c r="F1" s="17" t="s">
        <v>2</v>
      </c>
      <c r="G1" s="14">
        <v>0</v>
      </c>
      <c r="O1" s="14"/>
    </row>
    <row r="2" spans="1:44">
      <c r="A2" s="18" t="s">
        <v>3</v>
      </c>
      <c r="B2" s="19">
        <v>45017</v>
      </c>
      <c r="F2" s="17" t="s">
        <v>4</v>
      </c>
      <c r="G2" s="14">
        <v>36</v>
      </c>
      <c r="O2" s="14"/>
    </row>
    <row r="3" spans="1:44">
      <c r="A3" s="18" t="s">
        <v>5</v>
      </c>
      <c r="B3" s="14" t="s">
        <v>6</v>
      </c>
      <c r="F3" s="17" t="s">
        <v>7</v>
      </c>
      <c r="G3" s="75" t="s">
        <v>275</v>
      </c>
      <c r="O3" s="14"/>
    </row>
    <row r="4" spans="1:44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77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44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</row>
    <row r="6" spans="1:44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157</v>
      </c>
      <c r="I6" s="34" t="s">
        <v>72</v>
      </c>
      <c r="J6" s="34">
        <v>6928679453</v>
      </c>
      <c r="K6" s="6">
        <v>27</v>
      </c>
      <c r="L6" s="6">
        <v>27</v>
      </c>
      <c r="M6" s="6">
        <v>0</v>
      </c>
      <c r="N6" s="6">
        <v>0</v>
      </c>
      <c r="O6" s="6">
        <f t="shared" ref="O6:O41" si="0">SUM(L6:N6)</f>
        <v>27</v>
      </c>
      <c r="P6" s="21">
        <v>17234</v>
      </c>
      <c r="Q6" s="21">
        <v>0</v>
      </c>
      <c r="R6" s="21">
        <v>0</v>
      </c>
      <c r="S6" s="6">
        <v>0</v>
      </c>
      <c r="T6" s="6">
        <f t="shared" ref="T6:T19" si="1">ROUND(SUM(P6:S6),0)</f>
        <v>17234</v>
      </c>
      <c r="U6" s="6">
        <f t="shared" ref="U6:U18" si="2">ROUND(P6/$K6*$O6,0)</f>
        <v>17234</v>
      </c>
      <c r="V6" s="6">
        <f t="shared" ref="V6:V18" si="3">ROUND(Q6/$K6*$O6,0)</f>
        <v>0</v>
      </c>
      <c r="W6" s="6">
        <f t="shared" ref="W6:W18" si="4">ROUND(R6/$K6*$O6,0)</f>
        <v>0</v>
      </c>
      <c r="X6" s="6">
        <f t="shared" ref="X6:X18" si="5">ROUND(S6/$K6*$O6,0)</f>
        <v>0</v>
      </c>
      <c r="Y6" s="6">
        <f t="shared" ref="Y6:Y41" si="6">ROUND(SUM(U6:X6),0)</f>
        <v>17234</v>
      </c>
      <c r="Z6" s="6">
        <f t="shared" ref="Z6:Z41" si="7">ROUND(U6*8.33/100,0)</f>
        <v>1436</v>
      </c>
      <c r="AA6" s="6">
        <f t="shared" ref="AA6:AA18" si="8">ROUND(Y6*5.76%,0)</f>
        <v>993</v>
      </c>
      <c r="AB6" s="4">
        <f t="shared" ref="AB6:AB41" si="9">Y6+AA6+Z6</f>
        <v>19663</v>
      </c>
      <c r="AC6" s="4">
        <f t="shared" ref="AC6:AC41" si="10">ROUNDUP(IF(T6&gt;21000,0,AB6*0.75%),0)</f>
        <v>148</v>
      </c>
      <c r="AD6" s="24">
        <f t="shared" ref="AD6:AD13" si="11">ROUND(AB6-V6-Z6,)*12%</f>
        <v>2187.2399999999998</v>
      </c>
      <c r="AE6" s="4">
        <v>1</v>
      </c>
      <c r="AF6" s="4">
        <f t="shared" ref="AF6:AF41" si="12">ROUND((AB6+AK6)-(AC6+AD6+AE6),0)</f>
        <v>17327</v>
      </c>
      <c r="AG6" s="48">
        <f t="shared" ref="AG6:AG41" si="13">ROUNDUP(IF((T6)&gt;21000,0,AB6*3.25%),0)</f>
        <v>640</v>
      </c>
      <c r="AH6" s="24">
        <f t="shared" ref="AH6:AH13" si="14">ROUND(AB6-V6-Z6,0)*13%</f>
        <v>2369.5100000000002</v>
      </c>
      <c r="AI6" s="6">
        <v>2</v>
      </c>
      <c r="AJ6" s="4">
        <f t="shared" ref="AJ6:AJ41" si="15">ROUND(175/K6*O6,0)</f>
        <v>175</v>
      </c>
      <c r="AK6" s="6">
        <v>0</v>
      </c>
      <c r="AL6" s="6">
        <v>0</v>
      </c>
      <c r="AM6" s="24">
        <f t="shared" ref="AM6:AM41" si="16">SUM(AG6:AL6)</f>
        <v>3186.51</v>
      </c>
      <c r="AN6" s="24">
        <f t="shared" ref="AN6:AN41" si="17">AB6+AM6</f>
        <v>22849.510000000002</v>
      </c>
      <c r="AO6" s="24">
        <f t="shared" ref="AO6:AO41" si="18">ROUND(675/K6*O6,0)</f>
        <v>675</v>
      </c>
      <c r="AP6" s="24">
        <f t="shared" ref="AP6:AP41" si="19">AN6+AO6</f>
        <v>23524.510000000002</v>
      </c>
      <c r="AQ6" s="24">
        <f t="shared" ref="AQ6:AQ41" si="20">ROUND(AP6*18%,0)</f>
        <v>4234</v>
      </c>
      <c r="AR6" s="25">
        <f t="shared" ref="AR6:AR41" si="21">AP6+AQ6</f>
        <v>27758.510000000002</v>
      </c>
    </row>
    <row r="7" spans="1:44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4" t="s">
        <v>123</v>
      </c>
      <c r="J7" s="34" t="s">
        <v>122</v>
      </c>
      <c r="K7" s="6">
        <v>27</v>
      </c>
      <c r="L7" s="6">
        <v>20</v>
      </c>
      <c r="M7" s="6">
        <v>0</v>
      </c>
      <c r="N7" s="6">
        <v>0</v>
      </c>
      <c r="O7" s="6">
        <f t="shared" si="0"/>
        <v>20</v>
      </c>
      <c r="P7" s="21">
        <v>18993</v>
      </c>
      <c r="Q7" s="21">
        <v>1019</v>
      </c>
      <c r="R7" s="21">
        <v>0</v>
      </c>
      <c r="S7" s="6">
        <v>0</v>
      </c>
      <c r="T7" s="6">
        <f t="shared" si="1"/>
        <v>20012</v>
      </c>
      <c r="U7" s="6">
        <f t="shared" si="2"/>
        <v>14069</v>
      </c>
      <c r="V7" s="6">
        <f t="shared" si="3"/>
        <v>755</v>
      </c>
      <c r="W7" s="6">
        <f t="shared" si="4"/>
        <v>0</v>
      </c>
      <c r="X7" s="6">
        <f t="shared" si="5"/>
        <v>0</v>
      </c>
      <c r="Y7" s="6">
        <f t="shared" si="6"/>
        <v>14824</v>
      </c>
      <c r="Z7" s="6">
        <f t="shared" si="7"/>
        <v>1172</v>
      </c>
      <c r="AA7" s="6">
        <f t="shared" si="8"/>
        <v>854</v>
      </c>
      <c r="AB7" s="4">
        <f t="shared" si="9"/>
        <v>16850</v>
      </c>
      <c r="AC7" s="4">
        <f t="shared" si="10"/>
        <v>127</v>
      </c>
      <c r="AD7" s="24">
        <f t="shared" si="11"/>
        <v>1790.76</v>
      </c>
      <c r="AE7" s="4">
        <v>1</v>
      </c>
      <c r="AF7" s="4">
        <f t="shared" si="12"/>
        <v>14931</v>
      </c>
      <c r="AG7" s="48">
        <f t="shared" si="13"/>
        <v>548</v>
      </c>
      <c r="AH7" s="24">
        <f t="shared" si="14"/>
        <v>1939.99</v>
      </c>
      <c r="AI7" s="6">
        <v>2</v>
      </c>
      <c r="AJ7" s="4">
        <f t="shared" si="15"/>
        <v>130</v>
      </c>
      <c r="AK7" s="6">
        <v>0</v>
      </c>
      <c r="AL7" s="6">
        <v>0</v>
      </c>
      <c r="AM7" s="24">
        <f t="shared" si="16"/>
        <v>2619.9899999999998</v>
      </c>
      <c r="AN7" s="24">
        <f t="shared" si="17"/>
        <v>19469.989999999998</v>
      </c>
      <c r="AO7" s="24">
        <f t="shared" si="18"/>
        <v>500</v>
      </c>
      <c r="AP7" s="24">
        <f t="shared" si="19"/>
        <v>19969.989999999998</v>
      </c>
      <c r="AQ7" s="24">
        <f t="shared" si="20"/>
        <v>3595</v>
      </c>
      <c r="AR7" s="25">
        <f t="shared" si="21"/>
        <v>23564.989999999998</v>
      </c>
    </row>
    <row r="8" spans="1:44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5" t="s">
        <v>160</v>
      </c>
      <c r="I8" s="34" t="s">
        <v>146</v>
      </c>
      <c r="J8" s="34" t="s">
        <v>147</v>
      </c>
      <c r="K8" s="6">
        <v>27</v>
      </c>
      <c r="L8" s="6">
        <v>27</v>
      </c>
      <c r="M8" s="6">
        <v>0</v>
      </c>
      <c r="N8" s="6">
        <v>0</v>
      </c>
      <c r="O8" s="6">
        <f t="shared" si="0"/>
        <v>27</v>
      </c>
      <c r="P8" s="21">
        <v>18993</v>
      </c>
      <c r="Q8" s="21">
        <v>0</v>
      </c>
      <c r="R8" s="21">
        <v>0</v>
      </c>
      <c r="S8" s="6">
        <v>0</v>
      </c>
      <c r="T8" s="6">
        <f t="shared" si="1"/>
        <v>18993</v>
      </c>
      <c r="U8" s="6">
        <f t="shared" si="2"/>
        <v>18993</v>
      </c>
      <c r="V8" s="6">
        <f t="shared" si="3"/>
        <v>0</v>
      </c>
      <c r="W8" s="6">
        <f t="shared" si="4"/>
        <v>0</v>
      </c>
      <c r="X8" s="6">
        <f t="shared" si="5"/>
        <v>0</v>
      </c>
      <c r="Y8" s="6">
        <f t="shared" si="6"/>
        <v>18993</v>
      </c>
      <c r="Z8" s="6">
        <f t="shared" si="7"/>
        <v>1582</v>
      </c>
      <c r="AA8" s="6">
        <f t="shared" si="8"/>
        <v>1094</v>
      </c>
      <c r="AB8" s="4">
        <f t="shared" si="9"/>
        <v>21669</v>
      </c>
      <c r="AC8" s="4">
        <f t="shared" si="10"/>
        <v>163</v>
      </c>
      <c r="AD8" s="24">
        <f t="shared" si="11"/>
        <v>2410.44</v>
      </c>
      <c r="AE8" s="4">
        <v>1</v>
      </c>
      <c r="AF8" s="4">
        <f t="shared" si="12"/>
        <v>19095</v>
      </c>
      <c r="AG8" s="48">
        <f t="shared" si="13"/>
        <v>705</v>
      </c>
      <c r="AH8" s="24">
        <f t="shared" si="14"/>
        <v>2611.31</v>
      </c>
      <c r="AI8" s="6">
        <v>2</v>
      </c>
      <c r="AJ8" s="4">
        <f t="shared" si="15"/>
        <v>175</v>
      </c>
      <c r="AK8" s="6">
        <v>0</v>
      </c>
      <c r="AL8" s="6">
        <v>0</v>
      </c>
      <c r="AM8" s="24">
        <f t="shared" si="16"/>
        <v>3493.31</v>
      </c>
      <c r="AN8" s="24">
        <f t="shared" si="17"/>
        <v>25162.31</v>
      </c>
      <c r="AO8" s="24">
        <f t="shared" si="18"/>
        <v>675</v>
      </c>
      <c r="AP8" s="24">
        <f t="shared" si="19"/>
        <v>25837.31</v>
      </c>
      <c r="AQ8" s="24">
        <f t="shared" si="20"/>
        <v>4651</v>
      </c>
      <c r="AR8" s="25">
        <f t="shared" si="21"/>
        <v>30488.31</v>
      </c>
    </row>
    <row r="9" spans="1:44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5" t="s">
        <v>159</v>
      </c>
      <c r="I9" s="34" t="s">
        <v>133</v>
      </c>
      <c r="J9" s="34">
        <v>1320146035</v>
      </c>
      <c r="K9" s="6">
        <v>27</v>
      </c>
      <c r="L9" s="6">
        <v>25</v>
      </c>
      <c r="M9" s="6">
        <v>0</v>
      </c>
      <c r="N9" s="6">
        <v>0</v>
      </c>
      <c r="O9" s="6">
        <f t="shared" si="0"/>
        <v>25</v>
      </c>
      <c r="P9" s="21">
        <v>17234</v>
      </c>
      <c r="Q9" s="21">
        <v>0</v>
      </c>
      <c r="R9" s="21">
        <v>0</v>
      </c>
      <c r="S9" s="6">
        <v>0</v>
      </c>
      <c r="T9" s="6">
        <f t="shared" si="1"/>
        <v>17234</v>
      </c>
      <c r="U9" s="6">
        <f t="shared" si="2"/>
        <v>15957</v>
      </c>
      <c r="V9" s="6">
        <f t="shared" si="3"/>
        <v>0</v>
      </c>
      <c r="W9" s="6">
        <f t="shared" si="4"/>
        <v>0</v>
      </c>
      <c r="X9" s="6">
        <f t="shared" si="5"/>
        <v>0</v>
      </c>
      <c r="Y9" s="6">
        <f t="shared" si="6"/>
        <v>15957</v>
      </c>
      <c r="Z9" s="6">
        <f t="shared" si="7"/>
        <v>1329</v>
      </c>
      <c r="AA9" s="6">
        <f t="shared" si="8"/>
        <v>919</v>
      </c>
      <c r="AB9" s="4">
        <f t="shared" si="9"/>
        <v>18205</v>
      </c>
      <c r="AC9" s="4">
        <f t="shared" si="10"/>
        <v>137</v>
      </c>
      <c r="AD9" s="24">
        <f t="shared" si="11"/>
        <v>2025.12</v>
      </c>
      <c r="AE9" s="4">
        <v>1</v>
      </c>
      <c r="AF9" s="4">
        <f t="shared" si="12"/>
        <v>16042</v>
      </c>
      <c r="AG9" s="48">
        <f t="shared" si="13"/>
        <v>592</v>
      </c>
      <c r="AH9" s="24">
        <f t="shared" si="14"/>
        <v>2193.88</v>
      </c>
      <c r="AI9" s="6">
        <v>2</v>
      </c>
      <c r="AJ9" s="4">
        <f t="shared" si="15"/>
        <v>162</v>
      </c>
      <c r="AK9" s="6">
        <v>0</v>
      </c>
      <c r="AL9" s="6">
        <v>0</v>
      </c>
      <c r="AM9" s="24">
        <f t="shared" si="16"/>
        <v>2949.88</v>
      </c>
      <c r="AN9" s="24">
        <f t="shared" si="17"/>
        <v>21154.880000000001</v>
      </c>
      <c r="AO9" s="24">
        <f t="shared" si="18"/>
        <v>625</v>
      </c>
      <c r="AP9" s="24">
        <f t="shared" si="19"/>
        <v>21779.88</v>
      </c>
      <c r="AQ9" s="24">
        <f t="shared" si="20"/>
        <v>3920</v>
      </c>
      <c r="AR9" s="25">
        <f t="shared" si="21"/>
        <v>25699.88</v>
      </c>
    </row>
    <row r="10" spans="1:44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5" t="s">
        <v>160</v>
      </c>
      <c r="I10" s="34" t="s">
        <v>134</v>
      </c>
      <c r="J10" s="34">
        <v>1113547728</v>
      </c>
      <c r="K10" s="6">
        <v>27</v>
      </c>
      <c r="L10" s="6">
        <v>27</v>
      </c>
      <c r="M10" s="6">
        <v>0</v>
      </c>
      <c r="N10" s="6">
        <v>0</v>
      </c>
      <c r="O10" s="6">
        <f t="shared" si="0"/>
        <v>27</v>
      </c>
      <c r="P10" s="21">
        <v>19070</v>
      </c>
      <c r="Q10" s="21">
        <v>1614</v>
      </c>
      <c r="R10" s="21">
        <v>0</v>
      </c>
      <c r="S10" s="6">
        <v>0</v>
      </c>
      <c r="T10" s="6">
        <f t="shared" si="1"/>
        <v>20684</v>
      </c>
      <c r="U10" s="6">
        <f t="shared" si="2"/>
        <v>19070</v>
      </c>
      <c r="V10" s="6">
        <f t="shared" si="3"/>
        <v>1614</v>
      </c>
      <c r="W10" s="6">
        <f t="shared" si="4"/>
        <v>0</v>
      </c>
      <c r="X10" s="6">
        <f t="shared" si="5"/>
        <v>0</v>
      </c>
      <c r="Y10" s="6">
        <f t="shared" si="6"/>
        <v>20684</v>
      </c>
      <c r="Z10" s="6">
        <f t="shared" si="7"/>
        <v>1589</v>
      </c>
      <c r="AA10" s="6">
        <f t="shared" si="8"/>
        <v>1191</v>
      </c>
      <c r="AB10" s="4">
        <f t="shared" si="9"/>
        <v>23464</v>
      </c>
      <c r="AC10" s="4">
        <f t="shared" si="10"/>
        <v>176</v>
      </c>
      <c r="AD10" s="24">
        <f t="shared" si="11"/>
        <v>2431.3199999999997</v>
      </c>
      <c r="AE10" s="4">
        <v>1</v>
      </c>
      <c r="AF10" s="4">
        <f t="shared" si="12"/>
        <v>20856</v>
      </c>
      <c r="AG10" s="48">
        <f t="shared" si="13"/>
        <v>763</v>
      </c>
      <c r="AH10" s="24">
        <f t="shared" si="14"/>
        <v>2633.9300000000003</v>
      </c>
      <c r="AI10" s="6">
        <v>2</v>
      </c>
      <c r="AJ10" s="4">
        <f t="shared" si="15"/>
        <v>175</v>
      </c>
      <c r="AK10" s="6">
        <v>0</v>
      </c>
      <c r="AL10" s="6">
        <v>0</v>
      </c>
      <c r="AM10" s="24">
        <f t="shared" si="16"/>
        <v>3573.9300000000003</v>
      </c>
      <c r="AN10" s="24">
        <f t="shared" si="17"/>
        <v>27037.93</v>
      </c>
      <c r="AO10" s="24">
        <f t="shared" si="18"/>
        <v>675</v>
      </c>
      <c r="AP10" s="24">
        <f t="shared" si="19"/>
        <v>27712.93</v>
      </c>
      <c r="AQ10" s="24">
        <f t="shared" si="20"/>
        <v>4988</v>
      </c>
      <c r="AR10" s="25">
        <f t="shared" si="21"/>
        <v>32700.93</v>
      </c>
    </row>
    <row r="11" spans="1:44">
      <c r="A11" s="6">
        <v>6</v>
      </c>
      <c r="B11" s="36">
        <v>3562044037</v>
      </c>
      <c r="C11" s="6"/>
      <c r="D11" s="4" t="s">
        <v>151</v>
      </c>
      <c r="E11" s="4" t="s">
        <v>137</v>
      </c>
      <c r="F11" s="38">
        <v>44188</v>
      </c>
      <c r="G11" s="5" t="s">
        <v>130</v>
      </c>
      <c r="H11" s="5" t="s">
        <v>161</v>
      </c>
      <c r="I11" s="34" t="s">
        <v>135</v>
      </c>
      <c r="J11" s="34">
        <v>1320697173</v>
      </c>
      <c r="K11" s="6">
        <v>27</v>
      </c>
      <c r="L11" s="6">
        <v>27</v>
      </c>
      <c r="M11" s="6">
        <v>0</v>
      </c>
      <c r="N11" s="6">
        <v>0</v>
      </c>
      <c r="O11" s="6">
        <f t="shared" si="0"/>
        <v>27</v>
      </c>
      <c r="P11" s="21">
        <v>19070</v>
      </c>
      <c r="Q11" s="21">
        <v>537</v>
      </c>
      <c r="R11" s="21">
        <v>0</v>
      </c>
      <c r="S11" s="6">
        <v>0</v>
      </c>
      <c r="T11" s="6">
        <f t="shared" si="1"/>
        <v>19607</v>
      </c>
      <c r="U11" s="6">
        <f t="shared" si="2"/>
        <v>19070</v>
      </c>
      <c r="V11" s="6">
        <f t="shared" si="3"/>
        <v>537</v>
      </c>
      <c r="W11" s="6">
        <f t="shared" si="4"/>
        <v>0</v>
      </c>
      <c r="X11" s="6">
        <f t="shared" si="5"/>
        <v>0</v>
      </c>
      <c r="Y11" s="6">
        <f t="shared" si="6"/>
        <v>19607</v>
      </c>
      <c r="Z11" s="6">
        <f t="shared" si="7"/>
        <v>1589</v>
      </c>
      <c r="AA11" s="6">
        <f t="shared" si="8"/>
        <v>1129</v>
      </c>
      <c r="AB11" s="4">
        <f t="shared" si="9"/>
        <v>22325</v>
      </c>
      <c r="AC11" s="4">
        <f t="shared" si="10"/>
        <v>168</v>
      </c>
      <c r="AD11" s="24">
        <f t="shared" si="11"/>
        <v>2423.88</v>
      </c>
      <c r="AE11" s="4">
        <v>1</v>
      </c>
      <c r="AF11" s="4">
        <f t="shared" si="12"/>
        <v>19732</v>
      </c>
      <c r="AG11" s="48">
        <f t="shared" si="13"/>
        <v>726</v>
      </c>
      <c r="AH11" s="24">
        <f t="shared" si="14"/>
        <v>2625.87</v>
      </c>
      <c r="AI11" s="6">
        <v>2</v>
      </c>
      <c r="AJ11" s="4">
        <f t="shared" si="15"/>
        <v>175</v>
      </c>
      <c r="AK11" s="6">
        <v>0</v>
      </c>
      <c r="AL11" s="6">
        <v>0</v>
      </c>
      <c r="AM11" s="24">
        <f t="shared" si="16"/>
        <v>3528.87</v>
      </c>
      <c r="AN11" s="24">
        <f t="shared" si="17"/>
        <v>25853.87</v>
      </c>
      <c r="AO11" s="24">
        <f t="shared" si="18"/>
        <v>675</v>
      </c>
      <c r="AP11" s="24">
        <f t="shared" si="19"/>
        <v>26528.87</v>
      </c>
      <c r="AQ11" s="24">
        <f t="shared" si="20"/>
        <v>4775</v>
      </c>
      <c r="AR11" s="25">
        <f t="shared" si="21"/>
        <v>31303.87</v>
      </c>
    </row>
    <row r="12" spans="1:44">
      <c r="A12" s="6">
        <v>7</v>
      </c>
      <c r="B12" s="36">
        <v>3562044118</v>
      </c>
      <c r="C12" s="6"/>
      <c r="D12" s="4" t="s">
        <v>138</v>
      </c>
      <c r="E12" s="4" t="s">
        <v>140</v>
      </c>
      <c r="F12" s="38">
        <v>44207</v>
      </c>
      <c r="G12" s="5" t="s">
        <v>66</v>
      </c>
      <c r="H12" s="5" t="s">
        <v>160</v>
      </c>
      <c r="I12" s="34" t="s">
        <v>143</v>
      </c>
      <c r="J12" s="34" t="s">
        <v>142</v>
      </c>
      <c r="K12" s="6">
        <v>27</v>
      </c>
      <c r="L12" s="6">
        <v>27</v>
      </c>
      <c r="M12" s="6">
        <v>0</v>
      </c>
      <c r="N12" s="6">
        <v>0</v>
      </c>
      <c r="O12" s="6">
        <f t="shared" si="0"/>
        <v>27</v>
      </c>
      <c r="P12" s="21">
        <v>19070</v>
      </c>
      <c r="Q12" s="21">
        <v>5496</v>
      </c>
      <c r="R12" s="21">
        <v>0</v>
      </c>
      <c r="S12" s="6">
        <v>0</v>
      </c>
      <c r="T12" s="6">
        <f t="shared" si="1"/>
        <v>24566</v>
      </c>
      <c r="U12" s="6">
        <f t="shared" si="2"/>
        <v>19070</v>
      </c>
      <c r="V12" s="6">
        <f t="shared" si="3"/>
        <v>5496</v>
      </c>
      <c r="W12" s="6">
        <f t="shared" si="4"/>
        <v>0</v>
      </c>
      <c r="X12" s="6">
        <f t="shared" si="5"/>
        <v>0</v>
      </c>
      <c r="Y12" s="6">
        <f t="shared" si="6"/>
        <v>24566</v>
      </c>
      <c r="Z12" s="6">
        <f t="shared" si="7"/>
        <v>1589</v>
      </c>
      <c r="AA12" s="6">
        <f t="shared" si="8"/>
        <v>1415</v>
      </c>
      <c r="AB12" s="4">
        <f t="shared" si="9"/>
        <v>27570</v>
      </c>
      <c r="AC12" s="4">
        <f t="shared" si="10"/>
        <v>0</v>
      </c>
      <c r="AD12" s="24">
        <f t="shared" si="11"/>
        <v>2458.1999999999998</v>
      </c>
      <c r="AE12" s="4">
        <v>1</v>
      </c>
      <c r="AF12" s="4">
        <f t="shared" si="12"/>
        <v>25111</v>
      </c>
      <c r="AG12" s="48">
        <f t="shared" si="13"/>
        <v>0</v>
      </c>
      <c r="AH12" s="24">
        <f t="shared" si="14"/>
        <v>2663.05</v>
      </c>
      <c r="AI12" s="6">
        <v>2</v>
      </c>
      <c r="AJ12" s="4">
        <f t="shared" si="15"/>
        <v>175</v>
      </c>
      <c r="AK12" s="6">
        <v>0</v>
      </c>
      <c r="AL12" s="6">
        <v>600</v>
      </c>
      <c r="AM12" s="24">
        <f t="shared" si="16"/>
        <v>3440.05</v>
      </c>
      <c r="AN12" s="24">
        <f t="shared" si="17"/>
        <v>31010.05</v>
      </c>
      <c r="AO12" s="24">
        <f t="shared" si="18"/>
        <v>675</v>
      </c>
      <c r="AP12" s="24">
        <f t="shared" si="19"/>
        <v>31685.05</v>
      </c>
      <c r="AQ12" s="24">
        <f t="shared" si="20"/>
        <v>5703</v>
      </c>
      <c r="AR12" s="25">
        <f t="shared" si="21"/>
        <v>37388.050000000003</v>
      </c>
    </row>
    <row r="13" spans="1:44">
      <c r="A13" s="6">
        <v>8</v>
      </c>
      <c r="B13" s="36">
        <v>3562044119</v>
      </c>
      <c r="C13" s="6"/>
      <c r="D13" s="4" t="s">
        <v>139</v>
      </c>
      <c r="E13" s="4" t="s">
        <v>141</v>
      </c>
      <c r="F13" s="38">
        <v>44207</v>
      </c>
      <c r="G13" s="5" t="s">
        <v>66</v>
      </c>
      <c r="H13" s="5" t="s">
        <v>160</v>
      </c>
      <c r="I13" s="34" t="s">
        <v>145</v>
      </c>
      <c r="J13" s="34" t="s">
        <v>144</v>
      </c>
      <c r="K13" s="6">
        <v>27</v>
      </c>
      <c r="L13" s="6">
        <v>27</v>
      </c>
      <c r="M13" s="6">
        <v>0</v>
      </c>
      <c r="N13" s="6">
        <v>0</v>
      </c>
      <c r="O13" s="6">
        <f t="shared" si="0"/>
        <v>27</v>
      </c>
      <c r="P13" s="21">
        <v>19070</v>
      </c>
      <c r="Q13" s="21">
        <v>3891</v>
      </c>
      <c r="R13" s="21">
        <v>0</v>
      </c>
      <c r="S13" s="6">
        <v>0</v>
      </c>
      <c r="T13" s="6">
        <f t="shared" si="1"/>
        <v>22961</v>
      </c>
      <c r="U13" s="6">
        <f t="shared" si="2"/>
        <v>19070</v>
      </c>
      <c r="V13" s="6">
        <f t="shared" si="3"/>
        <v>3891</v>
      </c>
      <c r="W13" s="6">
        <f t="shared" si="4"/>
        <v>0</v>
      </c>
      <c r="X13" s="6">
        <f t="shared" si="5"/>
        <v>0</v>
      </c>
      <c r="Y13" s="6">
        <f t="shared" si="6"/>
        <v>22961</v>
      </c>
      <c r="Z13" s="6">
        <f t="shared" si="7"/>
        <v>1589</v>
      </c>
      <c r="AA13" s="6">
        <f t="shared" si="8"/>
        <v>1323</v>
      </c>
      <c r="AB13" s="4">
        <f t="shared" si="9"/>
        <v>25873</v>
      </c>
      <c r="AC13" s="4">
        <f t="shared" si="10"/>
        <v>0</v>
      </c>
      <c r="AD13" s="24">
        <f t="shared" si="11"/>
        <v>2447.16</v>
      </c>
      <c r="AE13" s="4">
        <v>1</v>
      </c>
      <c r="AF13" s="4">
        <f t="shared" si="12"/>
        <v>23425</v>
      </c>
      <c r="AG13" s="48">
        <f t="shared" si="13"/>
        <v>0</v>
      </c>
      <c r="AH13" s="24">
        <f t="shared" si="14"/>
        <v>2651.09</v>
      </c>
      <c r="AI13" s="6">
        <v>2</v>
      </c>
      <c r="AJ13" s="4">
        <f t="shared" si="15"/>
        <v>175</v>
      </c>
      <c r="AK13" s="6">
        <v>0</v>
      </c>
      <c r="AL13" s="6">
        <v>600</v>
      </c>
      <c r="AM13" s="24">
        <f t="shared" si="16"/>
        <v>3428.09</v>
      </c>
      <c r="AN13" s="24">
        <f t="shared" si="17"/>
        <v>29301.09</v>
      </c>
      <c r="AO13" s="24">
        <f t="shared" si="18"/>
        <v>675</v>
      </c>
      <c r="AP13" s="24">
        <f t="shared" si="19"/>
        <v>29976.09</v>
      </c>
      <c r="AQ13" s="24">
        <f t="shared" si="20"/>
        <v>5396</v>
      </c>
      <c r="AR13" s="25">
        <f t="shared" si="21"/>
        <v>35372.089999999997</v>
      </c>
    </row>
    <row r="14" spans="1:44">
      <c r="A14" s="6">
        <v>9</v>
      </c>
      <c r="B14" s="36">
        <v>3562056132</v>
      </c>
      <c r="C14" s="6"/>
      <c r="D14" s="4" t="s">
        <v>168</v>
      </c>
      <c r="E14" s="4" t="s">
        <v>154</v>
      </c>
      <c r="F14" s="38">
        <v>44378</v>
      </c>
      <c r="G14" s="5" t="s">
        <v>66</v>
      </c>
      <c r="H14" s="5" t="s">
        <v>162</v>
      </c>
      <c r="I14" s="34" t="s">
        <v>156</v>
      </c>
      <c r="J14" s="34" t="s">
        <v>155</v>
      </c>
      <c r="K14" s="6">
        <v>27</v>
      </c>
      <c r="L14" s="6">
        <v>25</v>
      </c>
      <c r="M14" s="6">
        <v>0</v>
      </c>
      <c r="N14" s="6">
        <v>0</v>
      </c>
      <c r="O14" s="6">
        <f t="shared" si="0"/>
        <v>25</v>
      </c>
      <c r="P14" s="21">
        <v>18993</v>
      </c>
      <c r="Q14" s="21">
        <v>0</v>
      </c>
      <c r="R14" s="21">
        <v>0</v>
      </c>
      <c r="S14" s="6">
        <v>0</v>
      </c>
      <c r="T14" s="6">
        <f t="shared" si="1"/>
        <v>18993</v>
      </c>
      <c r="U14" s="6">
        <f t="shared" si="2"/>
        <v>17586</v>
      </c>
      <c r="V14" s="6">
        <f t="shared" si="3"/>
        <v>0</v>
      </c>
      <c r="W14" s="6">
        <f t="shared" si="4"/>
        <v>0</v>
      </c>
      <c r="X14" s="6">
        <f t="shared" si="5"/>
        <v>0</v>
      </c>
      <c r="Y14" s="6">
        <f t="shared" si="6"/>
        <v>17586</v>
      </c>
      <c r="Z14" s="6">
        <f t="shared" si="7"/>
        <v>1465</v>
      </c>
      <c r="AA14" s="6">
        <f t="shared" si="8"/>
        <v>1013</v>
      </c>
      <c r="AB14" s="4">
        <f t="shared" si="9"/>
        <v>20064</v>
      </c>
      <c r="AC14" s="4">
        <f t="shared" si="10"/>
        <v>151</v>
      </c>
      <c r="AD14" s="24">
        <v>1800</v>
      </c>
      <c r="AE14" s="4">
        <v>1</v>
      </c>
      <c r="AF14" s="4">
        <f t="shared" si="12"/>
        <v>18112</v>
      </c>
      <c r="AG14" s="48">
        <f t="shared" si="13"/>
        <v>653</v>
      </c>
      <c r="AH14" s="24">
        <v>1950</v>
      </c>
      <c r="AI14" s="6">
        <v>2</v>
      </c>
      <c r="AJ14" s="4">
        <f t="shared" si="15"/>
        <v>162</v>
      </c>
      <c r="AK14" s="6">
        <v>0</v>
      </c>
      <c r="AL14" s="6">
        <v>0</v>
      </c>
      <c r="AM14" s="24">
        <f t="shared" si="16"/>
        <v>2767</v>
      </c>
      <c r="AN14" s="24">
        <f t="shared" si="17"/>
        <v>22831</v>
      </c>
      <c r="AO14" s="24">
        <f t="shared" si="18"/>
        <v>625</v>
      </c>
      <c r="AP14" s="24">
        <f t="shared" si="19"/>
        <v>23456</v>
      </c>
      <c r="AQ14" s="24">
        <f t="shared" si="20"/>
        <v>4222</v>
      </c>
      <c r="AR14" s="25">
        <f t="shared" si="21"/>
        <v>27678</v>
      </c>
    </row>
    <row r="15" spans="1:44">
      <c r="A15" s="6">
        <v>10</v>
      </c>
      <c r="B15" s="36">
        <v>3562056137</v>
      </c>
      <c r="C15" s="6"/>
      <c r="D15" s="4" t="s">
        <v>152</v>
      </c>
      <c r="E15" s="4" t="s">
        <v>153</v>
      </c>
      <c r="F15" s="38">
        <v>44378</v>
      </c>
      <c r="G15" s="5" t="s">
        <v>127</v>
      </c>
      <c r="H15" s="5" t="s">
        <v>159</v>
      </c>
      <c r="I15" s="34" t="s">
        <v>163</v>
      </c>
      <c r="J15" s="3">
        <v>6931389241</v>
      </c>
      <c r="K15" s="6">
        <v>27</v>
      </c>
      <c r="L15" s="6">
        <v>26.5</v>
      </c>
      <c r="M15" s="6">
        <v>0</v>
      </c>
      <c r="N15" s="6">
        <v>0</v>
      </c>
      <c r="O15" s="6">
        <f t="shared" si="0"/>
        <v>26.5</v>
      </c>
      <c r="P15" s="21">
        <v>17234</v>
      </c>
      <c r="Q15" s="21">
        <v>0</v>
      </c>
      <c r="R15" s="21">
        <v>0</v>
      </c>
      <c r="S15" s="6">
        <v>0</v>
      </c>
      <c r="T15" s="6">
        <f t="shared" si="1"/>
        <v>17234</v>
      </c>
      <c r="U15" s="6">
        <f t="shared" si="2"/>
        <v>16915</v>
      </c>
      <c r="V15" s="6">
        <f t="shared" si="3"/>
        <v>0</v>
      </c>
      <c r="W15" s="6">
        <f t="shared" si="4"/>
        <v>0</v>
      </c>
      <c r="X15" s="6">
        <f t="shared" si="5"/>
        <v>0</v>
      </c>
      <c r="Y15" s="6">
        <f t="shared" si="6"/>
        <v>16915</v>
      </c>
      <c r="Z15" s="6">
        <f t="shared" si="7"/>
        <v>1409</v>
      </c>
      <c r="AA15" s="6">
        <f t="shared" si="8"/>
        <v>974</v>
      </c>
      <c r="AB15" s="4">
        <f t="shared" si="9"/>
        <v>19298</v>
      </c>
      <c r="AC15" s="4">
        <f t="shared" si="10"/>
        <v>145</v>
      </c>
      <c r="AD15" s="24">
        <f>ROUND(IF(($AB15-V15)*13%&gt;1800,1800,($AB15-V15)*13%),0)</f>
        <v>1800</v>
      </c>
      <c r="AE15" s="4">
        <v>1</v>
      </c>
      <c r="AF15" s="4">
        <f t="shared" si="12"/>
        <v>17352</v>
      </c>
      <c r="AG15" s="48">
        <f t="shared" si="13"/>
        <v>628</v>
      </c>
      <c r="AH15" s="24">
        <f>ROUND(IF(($AB15-Z15)*13%&gt;1950,1950,($AB15-Z15)*13%),0)</f>
        <v>1950</v>
      </c>
      <c r="AI15" s="6">
        <v>2</v>
      </c>
      <c r="AJ15" s="4">
        <f t="shared" si="15"/>
        <v>172</v>
      </c>
      <c r="AK15" s="6">
        <v>0</v>
      </c>
      <c r="AL15" s="6">
        <v>0</v>
      </c>
      <c r="AM15" s="24">
        <f t="shared" si="16"/>
        <v>2752</v>
      </c>
      <c r="AN15" s="24">
        <f t="shared" si="17"/>
        <v>22050</v>
      </c>
      <c r="AO15" s="24">
        <f t="shared" si="18"/>
        <v>663</v>
      </c>
      <c r="AP15" s="24">
        <f t="shared" si="19"/>
        <v>22713</v>
      </c>
      <c r="AQ15" s="24">
        <f t="shared" si="20"/>
        <v>4088</v>
      </c>
      <c r="AR15" s="25">
        <f t="shared" si="21"/>
        <v>26801</v>
      </c>
    </row>
    <row r="16" spans="1:44">
      <c r="A16" s="6">
        <v>11</v>
      </c>
      <c r="B16" s="36">
        <v>3562028794</v>
      </c>
      <c r="C16" s="6"/>
      <c r="D16" s="4" t="s">
        <v>172</v>
      </c>
      <c r="E16" s="4" t="s">
        <v>171</v>
      </c>
      <c r="F16" s="38">
        <v>43693</v>
      </c>
      <c r="G16" s="5" t="s">
        <v>66</v>
      </c>
      <c r="H16" s="5" t="s">
        <v>67</v>
      </c>
      <c r="I16" s="34" t="s">
        <v>170</v>
      </c>
      <c r="J16" s="34" t="s">
        <v>169</v>
      </c>
      <c r="K16" s="6">
        <v>27</v>
      </c>
      <c r="L16" s="6">
        <v>27</v>
      </c>
      <c r="M16" s="6">
        <v>0</v>
      </c>
      <c r="N16" s="6">
        <v>0</v>
      </c>
      <c r="O16" s="6">
        <f t="shared" si="0"/>
        <v>27</v>
      </c>
      <c r="P16" s="21">
        <v>18993</v>
      </c>
      <c r="Q16" s="21">
        <v>0</v>
      </c>
      <c r="R16" s="21">
        <v>0</v>
      </c>
      <c r="S16" s="6">
        <v>0</v>
      </c>
      <c r="T16" s="6">
        <f t="shared" si="1"/>
        <v>18993</v>
      </c>
      <c r="U16" s="6">
        <f t="shared" si="2"/>
        <v>18993</v>
      </c>
      <c r="V16" s="6">
        <f t="shared" si="3"/>
        <v>0</v>
      </c>
      <c r="W16" s="6">
        <f t="shared" si="4"/>
        <v>0</v>
      </c>
      <c r="X16" s="6">
        <f t="shared" si="5"/>
        <v>0</v>
      </c>
      <c r="Y16" s="6">
        <f t="shared" si="6"/>
        <v>18993</v>
      </c>
      <c r="Z16" s="6">
        <f t="shared" si="7"/>
        <v>1582</v>
      </c>
      <c r="AA16" s="6">
        <f t="shared" si="8"/>
        <v>1094</v>
      </c>
      <c r="AB16" s="4">
        <f t="shared" si="9"/>
        <v>21669</v>
      </c>
      <c r="AC16" s="4">
        <f t="shared" si="10"/>
        <v>163</v>
      </c>
      <c r="AD16" s="24">
        <f>ROUND(AB16-V16-Z16,)*12%</f>
        <v>2410.44</v>
      </c>
      <c r="AE16" s="4">
        <v>1</v>
      </c>
      <c r="AF16" s="4">
        <f t="shared" si="12"/>
        <v>19095</v>
      </c>
      <c r="AG16" s="48">
        <f t="shared" si="13"/>
        <v>705</v>
      </c>
      <c r="AH16" s="24">
        <f>ROUND(AB16-V16-Z16,0)*13%</f>
        <v>2611.31</v>
      </c>
      <c r="AI16" s="6">
        <v>2</v>
      </c>
      <c r="AJ16" s="4">
        <f t="shared" si="15"/>
        <v>175</v>
      </c>
      <c r="AK16" s="6">
        <v>0</v>
      </c>
      <c r="AL16" s="6">
        <v>0</v>
      </c>
      <c r="AM16" s="24">
        <f t="shared" si="16"/>
        <v>3493.31</v>
      </c>
      <c r="AN16" s="24">
        <f t="shared" si="17"/>
        <v>25162.31</v>
      </c>
      <c r="AO16" s="24">
        <f t="shared" si="18"/>
        <v>675</v>
      </c>
      <c r="AP16" s="24">
        <f t="shared" si="19"/>
        <v>25837.31</v>
      </c>
      <c r="AQ16" s="24">
        <f t="shared" si="20"/>
        <v>4651</v>
      </c>
      <c r="AR16" s="25">
        <f t="shared" si="21"/>
        <v>30488.31</v>
      </c>
    </row>
    <row r="17" spans="1:44">
      <c r="A17" s="6">
        <v>12</v>
      </c>
      <c r="B17" s="36">
        <v>3562044038</v>
      </c>
      <c r="C17" s="6"/>
      <c r="D17" s="4" t="s">
        <v>173</v>
      </c>
      <c r="E17" s="4" t="s">
        <v>174</v>
      </c>
      <c r="F17" s="38">
        <v>44194</v>
      </c>
      <c r="G17" s="5" t="s">
        <v>66</v>
      </c>
      <c r="H17" s="5" t="s">
        <v>158</v>
      </c>
      <c r="I17" s="34" t="s">
        <v>175</v>
      </c>
      <c r="J17" s="34">
        <v>1113758487</v>
      </c>
      <c r="K17" s="6">
        <v>27</v>
      </c>
      <c r="L17" s="6">
        <v>23</v>
      </c>
      <c r="M17" s="6">
        <v>0</v>
      </c>
      <c r="N17" s="6">
        <v>0</v>
      </c>
      <c r="O17" s="6">
        <f t="shared" si="0"/>
        <v>23</v>
      </c>
      <c r="P17" s="21">
        <v>19070</v>
      </c>
      <c r="Q17" s="21">
        <v>1187</v>
      </c>
      <c r="R17" s="21">
        <v>0</v>
      </c>
      <c r="S17" s="6">
        <v>0</v>
      </c>
      <c r="T17" s="6">
        <f t="shared" si="1"/>
        <v>20257</v>
      </c>
      <c r="U17" s="6">
        <f t="shared" si="2"/>
        <v>16245</v>
      </c>
      <c r="V17" s="6">
        <f t="shared" si="3"/>
        <v>1011</v>
      </c>
      <c r="W17" s="6">
        <f t="shared" si="4"/>
        <v>0</v>
      </c>
      <c r="X17" s="6">
        <f t="shared" si="5"/>
        <v>0</v>
      </c>
      <c r="Y17" s="6">
        <f t="shared" si="6"/>
        <v>17256</v>
      </c>
      <c r="Z17" s="6">
        <f t="shared" si="7"/>
        <v>1353</v>
      </c>
      <c r="AA17" s="6">
        <f t="shared" si="8"/>
        <v>994</v>
      </c>
      <c r="AB17" s="4">
        <f t="shared" si="9"/>
        <v>19603</v>
      </c>
      <c r="AC17" s="4">
        <f t="shared" si="10"/>
        <v>148</v>
      </c>
      <c r="AD17" s="24">
        <f>ROUND(AB17-V17-Z17,)*12%</f>
        <v>2068.6799999999998</v>
      </c>
      <c r="AE17" s="4">
        <v>1</v>
      </c>
      <c r="AF17" s="4">
        <f t="shared" si="12"/>
        <v>17385</v>
      </c>
      <c r="AG17" s="48">
        <f t="shared" si="13"/>
        <v>638</v>
      </c>
      <c r="AH17" s="24">
        <f>ROUND(AB17-V17-Z17,0)*13%</f>
        <v>2241.0700000000002</v>
      </c>
      <c r="AI17" s="6">
        <v>2</v>
      </c>
      <c r="AJ17" s="4">
        <f t="shared" si="15"/>
        <v>149</v>
      </c>
      <c r="AK17" s="6">
        <v>0</v>
      </c>
      <c r="AL17" s="6">
        <v>0</v>
      </c>
      <c r="AM17" s="24">
        <f t="shared" si="16"/>
        <v>3030.07</v>
      </c>
      <c r="AN17" s="24">
        <f t="shared" si="17"/>
        <v>22633.07</v>
      </c>
      <c r="AO17" s="24">
        <f t="shared" si="18"/>
        <v>575</v>
      </c>
      <c r="AP17" s="24">
        <f t="shared" si="19"/>
        <v>23208.07</v>
      </c>
      <c r="AQ17" s="24">
        <f t="shared" si="20"/>
        <v>4177</v>
      </c>
      <c r="AR17" s="25">
        <f t="shared" si="21"/>
        <v>27385.07</v>
      </c>
    </row>
    <row r="18" spans="1:44">
      <c r="A18" s="6">
        <v>13</v>
      </c>
      <c r="B18" s="36">
        <v>3562060691</v>
      </c>
      <c r="C18" s="6"/>
      <c r="D18" s="4" t="s">
        <v>164</v>
      </c>
      <c r="E18" s="4" t="s">
        <v>165</v>
      </c>
      <c r="F18" s="38">
        <v>44446</v>
      </c>
      <c r="G18" s="5" t="s">
        <v>66</v>
      </c>
      <c r="H18" s="5" t="s">
        <v>67</v>
      </c>
      <c r="I18" s="34" t="s">
        <v>166</v>
      </c>
      <c r="J18" s="34" t="s">
        <v>167</v>
      </c>
      <c r="K18" s="6">
        <v>27</v>
      </c>
      <c r="L18" s="6">
        <v>26</v>
      </c>
      <c r="M18" s="6">
        <v>0</v>
      </c>
      <c r="N18" s="6">
        <v>0</v>
      </c>
      <c r="O18" s="6">
        <f t="shared" si="0"/>
        <v>26</v>
      </c>
      <c r="P18" s="21">
        <v>18993</v>
      </c>
      <c r="Q18" s="21">
        <v>0</v>
      </c>
      <c r="R18" s="21">
        <v>0</v>
      </c>
      <c r="S18" s="6">
        <v>0</v>
      </c>
      <c r="T18" s="6">
        <f t="shared" si="1"/>
        <v>18993</v>
      </c>
      <c r="U18" s="6">
        <f t="shared" si="2"/>
        <v>18290</v>
      </c>
      <c r="V18" s="6">
        <f t="shared" si="3"/>
        <v>0</v>
      </c>
      <c r="W18" s="6">
        <f t="shared" si="4"/>
        <v>0</v>
      </c>
      <c r="X18" s="6">
        <f t="shared" si="5"/>
        <v>0</v>
      </c>
      <c r="Y18" s="6">
        <f t="shared" si="6"/>
        <v>18290</v>
      </c>
      <c r="Z18" s="6">
        <f t="shared" si="7"/>
        <v>1524</v>
      </c>
      <c r="AA18" s="6">
        <f t="shared" si="8"/>
        <v>1054</v>
      </c>
      <c r="AB18" s="4">
        <f t="shared" si="9"/>
        <v>20868</v>
      </c>
      <c r="AC18" s="4">
        <f t="shared" si="10"/>
        <v>157</v>
      </c>
      <c r="AD18" s="24">
        <f>ROUND(IF(($AB18-V18)*13%&gt;1800,1800,($AB18-V18)*13%),0)</f>
        <v>1800</v>
      </c>
      <c r="AE18" s="4">
        <v>1</v>
      </c>
      <c r="AF18" s="4">
        <f t="shared" si="12"/>
        <v>18910</v>
      </c>
      <c r="AG18" s="48">
        <f t="shared" si="13"/>
        <v>679</v>
      </c>
      <c r="AH18" s="24">
        <f>ROUND(IF(($AB18-Z18)*12%&gt;1950,1950,(AB18-Z18)*13%),0)</f>
        <v>1950</v>
      </c>
      <c r="AI18" s="6">
        <v>2</v>
      </c>
      <c r="AJ18" s="4">
        <f t="shared" si="15"/>
        <v>169</v>
      </c>
      <c r="AK18" s="6">
        <v>0</v>
      </c>
      <c r="AL18" s="6">
        <v>0</v>
      </c>
      <c r="AM18" s="24">
        <f t="shared" si="16"/>
        <v>2800</v>
      </c>
      <c r="AN18" s="24">
        <f t="shared" si="17"/>
        <v>23668</v>
      </c>
      <c r="AO18" s="24">
        <f t="shared" si="18"/>
        <v>650</v>
      </c>
      <c r="AP18" s="24">
        <f t="shared" si="19"/>
        <v>24318</v>
      </c>
      <c r="AQ18" s="24">
        <f t="shared" si="20"/>
        <v>4377</v>
      </c>
      <c r="AR18" s="25">
        <f t="shared" si="21"/>
        <v>28695</v>
      </c>
    </row>
    <row r="19" spans="1:44">
      <c r="A19" s="6">
        <v>14</v>
      </c>
      <c r="B19" s="36">
        <v>3562061964</v>
      </c>
      <c r="C19" s="6"/>
      <c r="D19" s="4" t="s">
        <v>177</v>
      </c>
      <c r="E19" s="4" t="s">
        <v>178</v>
      </c>
      <c r="F19" s="38">
        <v>44557</v>
      </c>
      <c r="G19" s="5" t="s">
        <v>176</v>
      </c>
      <c r="H19" s="5" t="s">
        <v>67</v>
      </c>
      <c r="I19" s="34" t="s">
        <v>180</v>
      </c>
      <c r="J19" s="34" t="s">
        <v>179</v>
      </c>
      <c r="K19" s="6">
        <v>27</v>
      </c>
      <c r="L19" s="6">
        <v>27</v>
      </c>
      <c r="M19" s="6">
        <v>0</v>
      </c>
      <c r="N19" s="6">
        <v>0</v>
      </c>
      <c r="O19" s="6">
        <f t="shared" si="0"/>
        <v>27</v>
      </c>
      <c r="P19" s="21">
        <v>19473</v>
      </c>
      <c r="Q19" s="21">
        <v>5527</v>
      </c>
      <c r="R19" s="21">
        <v>0</v>
      </c>
      <c r="S19" s="6">
        <v>0</v>
      </c>
      <c r="T19" s="6">
        <f t="shared" si="1"/>
        <v>25000</v>
      </c>
      <c r="U19" s="6">
        <f t="shared" ref="U19:W42" si="22">ROUND(P19/$K19*$O19,0)</f>
        <v>19473</v>
      </c>
      <c r="V19" s="6">
        <f t="shared" ref="V19:V41" si="23">ROUND(Q19/$K19*$O19,0)</f>
        <v>5527</v>
      </c>
      <c r="W19" s="6">
        <f t="shared" ref="W19:W41" si="24">ROUND(R19/$K19*$O19,0)</f>
        <v>0</v>
      </c>
      <c r="X19" s="6">
        <v>500</v>
      </c>
      <c r="Y19" s="6">
        <f t="shared" si="6"/>
        <v>25500</v>
      </c>
      <c r="Z19" s="6">
        <f t="shared" si="7"/>
        <v>1622</v>
      </c>
      <c r="AA19" s="6">
        <f>ROUND(25000*5.76%,0)</f>
        <v>1440</v>
      </c>
      <c r="AB19" s="4">
        <f t="shared" si="9"/>
        <v>28562</v>
      </c>
      <c r="AC19" s="4">
        <f t="shared" si="10"/>
        <v>0</v>
      </c>
      <c r="AD19" s="24">
        <f>ROUND(IF(($AB19-V19)*13%&gt;1800,1800,($AB19-V19)*13%),0)</f>
        <v>1800</v>
      </c>
      <c r="AE19" s="4">
        <v>1</v>
      </c>
      <c r="AF19" s="4">
        <f t="shared" si="12"/>
        <v>26761</v>
      </c>
      <c r="AG19" s="48">
        <f t="shared" si="13"/>
        <v>0</v>
      </c>
      <c r="AH19" s="24">
        <f>ROUND(IF(($AB19-Z19)*12%&gt;1950,1950,(AB19-Z19)*13%),0)</f>
        <v>1950</v>
      </c>
      <c r="AI19" s="6">
        <v>2</v>
      </c>
      <c r="AJ19" s="4">
        <f t="shared" si="15"/>
        <v>175</v>
      </c>
      <c r="AK19" s="6">
        <v>0</v>
      </c>
      <c r="AL19" s="6">
        <v>217</v>
      </c>
      <c r="AM19" s="24">
        <f t="shared" si="16"/>
        <v>2344</v>
      </c>
      <c r="AN19" s="24">
        <f t="shared" si="17"/>
        <v>30906</v>
      </c>
      <c r="AO19" s="24">
        <f t="shared" si="18"/>
        <v>675</v>
      </c>
      <c r="AP19" s="24">
        <f t="shared" si="19"/>
        <v>31581</v>
      </c>
      <c r="AQ19" s="24">
        <f t="shared" si="20"/>
        <v>5685</v>
      </c>
      <c r="AR19" s="25">
        <f t="shared" si="21"/>
        <v>37266</v>
      </c>
    </row>
    <row r="20" spans="1:44">
      <c r="A20" s="6">
        <v>15</v>
      </c>
      <c r="B20" s="36">
        <v>3562033964</v>
      </c>
      <c r="C20" s="6"/>
      <c r="D20" s="4" t="s">
        <v>181</v>
      </c>
      <c r="E20" s="4" t="s">
        <v>182</v>
      </c>
      <c r="F20" s="38">
        <v>43876</v>
      </c>
      <c r="G20" s="5" t="s">
        <v>70</v>
      </c>
      <c r="H20" s="5" t="s">
        <v>67</v>
      </c>
      <c r="I20" s="34" t="s">
        <v>184</v>
      </c>
      <c r="J20" s="34" t="s">
        <v>266</v>
      </c>
      <c r="K20" s="6">
        <v>27</v>
      </c>
      <c r="L20" s="6">
        <v>26</v>
      </c>
      <c r="M20" s="6">
        <v>0</v>
      </c>
      <c r="N20" s="6">
        <v>0</v>
      </c>
      <c r="O20" s="6">
        <f t="shared" si="0"/>
        <v>26</v>
      </c>
      <c r="P20" s="21">
        <v>17234</v>
      </c>
      <c r="Q20" s="21">
        <v>0</v>
      </c>
      <c r="R20" s="21">
        <v>0</v>
      </c>
      <c r="S20" s="6">
        <v>0</v>
      </c>
      <c r="T20" s="6">
        <v>14810</v>
      </c>
      <c r="U20" s="6">
        <f t="shared" si="22"/>
        <v>16596</v>
      </c>
      <c r="V20" s="6">
        <f t="shared" si="23"/>
        <v>0</v>
      </c>
      <c r="W20" s="6">
        <f t="shared" si="24"/>
        <v>0</v>
      </c>
      <c r="X20" s="6">
        <f t="shared" ref="X20:X39" si="25">ROUND(S20/$K20*$O20,0)</f>
        <v>0</v>
      </c>
      <c r="Y20" s="6">
        <f t="shared" si="6"/>
        <v>16596</v>
      </c>
      <c r="Z20" s="6">
        <f t="shared" si="7"/>
        <v>1382</v>
      </c>
      <c r="AA20" s="6">
        <f t="shared" ref="AA20:AA39" si="26">ROUND(Y20*5.76%,0)</f>
        <v>956</v>
      </c>
      <c r="AB20" s="4">
        <f t="shared" si="9"/>
        <v>18934</v>
      </c>
      <c r="AC20" s="4">
        <f t="shared" si="10"/>
        <v>143</v>
      </c>
      <c r="AD20" s="24">
        <f t="shared" ref="AD20:AD35" si="27">ROUND(AB20-V20-Z20,)*12%</f>
        <v>2106.2399999999998</v>
      </c>
      <c r="AE20" s="4">
        <v>1</v>
      </c>
      <c r="AF20" s="4">
        <f t="shared" si="12"/>
        <v>16684</v>
      </c>
      <c r="AG20" s="48">
        <f t="shared" si="13"/>
        <v>616</v>
      </c>
      <c r="AH20" s="24">
        <f>ROUND(AB20-V20-Z20,0)*13%</f>
        <v>2281.7600000000002</v>
      </c>
      <c r="AI20" s="6">
        <v>2</v>
      </c>
      <c r="AJ20" s="4">
        <f t="shared" si="15"/>
        <v>169</v>
      </c>
      <c r="AK20" s="6">
        <v>0</v>
      </c>
      <c r="AL20" s="6">
        <v>0</v>
      </c>
      <c r="AM20" s="24">
        <f t="shared" si="16"/>
        <v>3068.76</v>
      </c>
      <c r="AN20" s="24">
        <f t="shared" si="17"/>
        <v>22002.760000000002</v>
      </c>
      <c r="AO20" s="24">
        <f t="shared" si="18"/>
        <v>650</v>
      </c>
      <c r="AP20" s="24">
        <f t="shared" si="19"/>
        <v>22652.760000000002</v>
      </c>
      <c r="AQ20" s="24">
        <f t="shared" si="20"/>
        <v>4077</v>
      </c>
      <c r="AR20" s="25">
        <f t="shared" si="21"/>
        <v>26729.760000000002</v>
      </c>
    </row>
    <row r="21" spans="1:44">
      <c r="A21" s="6">
        <v>16</v>
      </c>
      <c r="B21" s="7">
        <v>3562018295</v>
      </c>
      <c r="C21" s="4">
        <v>5021</v>
      </c>
      <c r="D21" s="4" t="s">
        <v>185</v>
      </c>
      <c r="E21" s="4" t="s">
        <v>186</v>
      </c>
      <c r="F21" s="5">
        <v>43453</v>
      </c>
      <c r="G21" s="5" t="s">
        <v>70</v>
      </c>
      <c r="H21" s="5" t="s">
        <v>158</v>
      </c>
      <c r="I21" s="34" t="s">
        <v>187</v>
      </c>
      <c r="J21" s="34">
        <v>6928679579</v>
      </c>
      <c r="K21" s="6">
        <v>27</v>
      </c>
      <c r="L21" s="6">
        <v>27</v>
      </c>
      <c r="M21" s="6">
        <v>0</v>
      </c>
      <c r="N21" s="6">
        <v>0</v>
      </c>
      <c r="O21" s="6">
        <f t="shared" si="0"/>
        <v>27</v>
      </c>
      <c r="P21" s="21">
        <v>17234</v>
      </c>
      <c r="Q21" s="21">
        <v>0</v>
      </c>
      <c r="R21" s="6">
        <v>0</v>
      </c>
      <c r="S21" s="6">
        <v>0</v>
      </c>
      <c r="T21" s="6">
        <f t="shared" ref="T21:T41" si="28">ROUND(SUM(P21:S21),0)</f>
        <v>17234</v>
      </c>
      <c r="U21" s="6">
        <f t="shared" si="22"/>
        <v>17234</v>
      </c>
      <c r="V21" s="6">
        <f t="shared" si="23"/>
        <v>0</v>
      </c>
      <c r="W21" s="6">
        <f t="shared" si="24"/>
        <v>0</v>
      </c>
      <c r="X21" s="6">
        <f t="shared" si="25"/>
        <v>0</v>
      </c>
      <c r="Y21" s="6">
        <f t="shared" si="6"/>
        <v>17234</v>
      </c>
      <c r="Z21" s="6">
        <f t="shared" si="7"/>
        <v>1436</v>
      </c>
      <c r="AA21" s="6">
        <f t="shared" si="26"/>
        <v>993</v>
      </c>
      <c r="AB21" s="4">
        <f t="shared" si="9"/>
        <v>19663</v>
      </c>
      <c r="AC21" s="4">
        <f t="shared" si="10"/>
        <v>148</v>
      </c>
      <c r="AD21" s="24">
        <f t="shared" si="27"/>
        <v>2187.2399999999998</v>
      </c>
      <c r="AE21" s="4">
        <v>1</v>
      </c>
      <c r="AF21" s="4">
        <f t="shared" si="12"/>
        <v>17327</v>
      </c>
      <c r="AG21" s="48">
        <f t="shared" si="13"/>
        <v>640</v>
      </c>
      <c r="AH21" s="24">
        <f>ROUND(AB21-V21-Z21,0)*13%</f>
        <v>2369.5100000000002</v>
      </c>
      <c r="AI21" s="6">
        <v>2</v>
      </c>
      <c r="AJ21" s="4">
        <f t="shared" si="15"/>
        <v>175</v>
      </c>
      <c r="AK21" s="6">
        <v>0</v>
      </c>
      <c r="AL21" s="6">
        <v>0</v>
      </c>
      <c r="AM21" s="24">
        <f t="shared" si="16"/>
        <v>3186.51</v>
      </c>
      <c r="AN21" s="24">
        <f t="shared" si="17"/>
        <v>22849.510000000002</v>
      </c>
      <c r="AO21" s="24">
        <f t="shared" si="18"/>
        <v>675</v>
      </c>
      <c r="AP21" s="24">
        <f t="shared" si="19"/>
        <v>23524.510000000002</v>
      </c>
      <c r="AQ21" s="24">
        <f t="shared" si="20"/>
        <v>4234</v>
      </c>
      <c r="AR21" s="25">
        <f t="shared" si="21"/>
        <v>27758.510000000002</v>
      </c>
    </row>
    <row r="22" spans="1:44" ht="15">
      <c r="A22" s="6">
        <v>17</v>
      </c>
      <c r="B22" s="7">
        <v>3562076430</v>
      </c>
      <c r="C22" s="4"/>
      <c r="D22" s="4" t="s">
        <v>188</v>
      </c>
      <c r="E22" s="4" t="s">
        <v>260</v>
      </c>
      <c r="F22" s="5" t="s">
        <v>189</v>
      </c>
      <c r="G22" s="5" t="s">
        <v>66</v>
      </c>
      <c r="H22" s="5" t="s">
        <v>158</v>
      </c>
      <c r="I22" s="69" t="s">
        <v>190</v>
      </c>
      <c r="J22" s="69" t="s">
        <v>191</v>
      </c>
      <c r="K22" s="6">
        <v>27</v>
      </c>
      <c r="L22" s="6">
        <v>2</v>
      </c>
      <c r="M22" s="6">
        <v>0</v>
      </c>
      <c r="N22" s="6">
        <v>0</v>
      </c>
      <c r="O22" s="6">
        <f t="shared" si="0"/>
        <v>2</v>
      </c>
      <c r="P22" s="21">
        <v>18994</v>
      </c>
      <c r="Q22" s="21">
        <v>0</v>
      </c>
      <c r="R22" s="6">
        <v>0</v>
      </c>
      <c r="S22" s="6">
        <v>0</v>
      </c>
      <c r="T22" s="6">
        <f t="shared" si="28"/>
        <v>18994</v>
      </c>
      <c r="U22" s="6">
        <f t="shared" si="22"/>
        <v>1407</v>
      </c>
      <c r="V22" s="6">
        <f t="shared" si="23"/>
        <v>0</v>
      </c>
      <c r="W22" s="6">
        <f t="shared" si="24"/>
        <v>0</v>
      </c>
      <c r="X22" s="6">
        <f t="shared" si="25"/>
        <v>0</v>
      </c>
      <c r="Y22" s="6">
        <f t="shared" si="6"/>
        <v>1407</v>
      </c>
      <c r="Z22" s="6">
        <f t="shared" si="7"/>
        <v>117</v>
      </c>
      <c r="AA22" s="6">
        <f t="shared" si="26"/>
        <v>81</v>
      </c>
      <c r="AB22" s="4">
        <f t="shared" si="9"/>
        <v>1605</v>
      </c>
      <c r="AC22" s="4">
        <f t="shared" si="10"/>
        <v>13</v>
      </c>
      <c r="AD22" s="24">
        <f t="shared" si="27"/>
        <v>178.56</v>
      </c>
      <c r="AE22" s="4">
        <v>1</v>
      </c>
      <c r="AF22" s="4">
        <f t="shared" si="12"/>
        <v>1412</v>
      </c>
      <c r="AG22" s="48">
        <f t="shared" si="13"/>
        <v>53</v>
      </c>
      <c r="AH22" s="24">
        <f>ROUND(IF(($AB22-Z22)*12%&gt;1950,1950,(AB22-Z22)*13%),0)</f>
        <v>193</v>
      </c>
      <c r="AI22" s="6">
        <v>2</v>
      </c>
      <c r="AJ22" s="4">
        <f t="shared" si="15"/>
        <v>13</v>
      </c>
      <c r="AK22" s="6">
        <v>0</v>
      </c>
      <c r="AL22" s="6">
        <v>0</v>
      </c>
      <c r="AM22" s="24">
        <f t="shared" si="16"/>
        <v>261</v>
      </c>
      <c r="AN22" s="24">
        <f t="shared" si="17"/>
        <v>1866</v>
      </c>
      <c r="AO22" s="24">
        <f t="shared" si="18"/>
        <v>50</v>
      </c>
      <c r="AP22" s="24">
        <f t="shared" si="19"/>
        <v>1916</v>
      </c>
      <c r="AQ22" s="24">
        <f t="shared" si="20"/>
        <v>345</v>
      </c>
      <c r="AR22" s="25">
        <f t="shared" si="21"/>
        <v>2261</v>
      </c>
    </row>
    <row r="23" spans="1:44" s="50" customFormat="1">
      <c r="A23" s="6">
        <v>18</v>
      </c>
      <c r="B23" s="7">
        <v>3562017868</v>
      </c>
      <c r="C23" s="4">
        <v>4592</v>
      </c>
      <c r="D23" s="4" t="s">
        <v>192</v>
      </c>
      <c r="E23" s="45" t="s">
        <v>193</v>
      </c>
      <c r="F23" s="46">
        <v>43369</v>
      </c>
      <c r="G23" s="5" t="s">
        <v>66</v>
      </c>
      <c r="H23" s="5" t="s">
        <v>194</v>
      </c>
      <c r="I23" s="47" t="s">
        <v>195</v>
      </c>
      <c r="J23" s="47" t="s">
        <v>196</v>
      </c>
      <c r="K23" s="6">
        <v>27</v>
      </c>
      <c r="L23" s="6">
        <v>26</v>
      </c>
      <c r="M23" s="6">
        <v>0</v>
      </c>
      <c r="N23" s="6">
        <v>0</v>
      </c>
      <c r="O23" s="6">
        <f t="shared" si="0"/>
        <v>26</v>
      </c>
      <c r="P23" s="21">
        <v>18993</v>
      </c>
      <c r="Q23" s="21">
        <v>0</v>
      </c>
      <c r="R23" s="6">
        <v>0</v>
      </c>
      <c r="S23" s="6">
        <v>0</v>
      </c>
      <c r="T23" s="6">
        <f t="shared" si="28"/>
        <v>18993</v>
      </c>
      <c r="U23" s="6">
        <f t="shared" si="22"/>
        <v>18290</v>
      </c>
      <c r="V23" s="6">
        <f t="shared" si="23"/>
        <v>0</v>
      </c>
      <c r="W23" s="6">
        <f t="shared" si="24"/>
        <v>0</v>
      </c>
      <c r="X23" s="6">
        <f t="shared" si="25"/>
        <v>0</v>
      </c>
      <c r="Y23" s="6">
        <f t="shared" si="6"/>
        <v>18290</v>
      </c>
      <c r="Z23" s="6">
        <f t="shared" si="7"/>
        <v>1524</v>
      </c>
      <c r="AA23" s="6">
        <f t="shared" si="26"/>
        <v>1054</v>
      </c>
      <c r="AB23" s="4">
        <f t="shared" si="9"/>
        <v>20868</v>
      </c>
      <c r="AC23" s="4">
        <f t="shared" si="10"/>
        <v>157</v>
      </c>
      <c r="AD23" s="24">
        <f t="shared" si="27"/>
        <v>2321.2799999999997</v>
      </c>
      <c r="AE23" s="4">
        <v>1</v>
      </c>
      <c r="AF23" s="4">
        <f t="shared" si="12"/>
        <v>18389</v>
      </c>
      <c r="AG23" s="48">
        <f t="shared" si="13"/>
        <v>679</v>
      </c>
      <c r="AH23" s="24">
        <f t="shared" ref="AH23:AH35" si="29">ROUND(AB23-V23-Z23,)*13%</f>
        <v>2514.7200000000003</v>
      </c>
      <c r="AI23" s="6">
        <v>2</v>
      </c>
      <c r="AJ23" s="4">
        <f t="shared" si="15"/>
        <v>169</v>
      </c>
      <c r="AK23" s="6">
        <v>0</v>
      </c>
      <c r="AL23" s="6">
        <v>0</v>
      </c>
      <c r="AM23" s="24">
        <f t="shared" si="16"/>
        <v>3364.7200000000003</v>
      </c>
      <c r="AN23" s="24">
        <f t="shared" si="17"/>
        <v>24232.720000000001</v>
      </c>
      <c r="AO23" s="24">
        <f t="shared" si="18"/>
        <v>650</v>
      </c>
      <c r="AP23" s="24">
        <f t="shared" si="19"/>
        <v>24882.720000000001</v>
      </c>
      <c r="AQ23" s="24">
        <f t="shared" si="20"/>
        <v>4479</v>
      </c>
      <c r="AR23" s="25">
        <f t="shared" si="21"/>
        <v>29361.72</v>
      </c>
    </row>
    <row r="24" spans="1:44" s="50" customFormat="1">
      <c r="A24" s="6">
        <v>19</v>
      </c>
      <c r="B24" s="7">
        <v>3562017869</v>
      </c>
      <c r="C24" s="4">
        <v>5024</v>
      </c>
      <c r="D24" s="4" t="s">
        <v>197</v>
      </c>
      <c r="E24" s="45" t="s">
        <v>198</v>
      </c>
      <c r="F24" s="46">
        <v>43405</v>
      </c>
      <c r="G24" s="5" t="s">
        <v>66</v>
      </c>
      <c r="H24" s="5" t="s">
        <v>194</v>
      </c>
      <c r="I24" s="47" t="s">
        <v>199</v>
      </c>
      <c r="J24" s="51" t="s">
        <v>200</v>
      </c>
      <c r="K24" s="6">
        <v>27</v>
      </c>
      <c r="L24" s="6">
        <v>25</v>
      </c>
      <c r="M24" s="6">
        <v>0</v>
      </c>
      <c r="N24" s="6">
        <v>0</v>
      </c>
      <c r="O24" s="6">
        <f t="shared" si="0"/>
        <v>25</v>
      </c>
      <c r="P24" s="21">
        <v>19070</v>
      </c>
      <c r="Q24" s="21">
        <v>8793</v>
      </c>
      <c r="R24" s="6">
        <v>0</v>
      </c>
      <c r="S24" s="6">
        <v>0</v>
      </c>
      <c r="T24" s="6">
        <f t="shared" si="28"/>
        <v>27863</v>
      </c>
      <c r="U24" s="6">
        <f t="shared" si="22"/>
        <v>17657</v>
      </c>
      <c r="V24" s="6">
        <f t="shared" si="23"/>
        <v>8142</v>
      </c>
      <c r="W24" s="6">
        <f t="shared" si="24"/>
        <v>0</v>
      </c>
      <c r="X24" s="6">
        <f t="shared" si="25"/>
        <v>0</v>
      </c>
      <c r="Y24" s="6">
        <f t="shared" si="6"/>
        <v>25799</v>
      </c>
      <c r="Z24" s="6">
        <f t="shared" si="7"/>
        <v>1471</v>
      </c>
      <c r="AA24" s="6">
        <f t="shared" si="26"/>
        <v>1486</v>
      </c>
      <c r="AB24" s="4">
        <f t="shared" si="9"/>
        <v>28756</v>
      </c>
      <c r="AC24" s="4">
        <f t="shared" si="10"/>
        <v>0</v>
      </c>
      <c r="AD24" s="24">
        <f t="shared" si="27"/>
        <v>2297.16</v>
      </c>
      <c r="AE24" s="4">
        <v>1</v>
      </c>
      <c r="AF24" s="4">
        <f t="shared" si="12"/>
        <v>26458</v>
      </c>
      <c r="AG24" s="48">
        <f t="shared" si="13"/>
        <v>0</v>
      </c>
      <c r="AH24" s="24">
        <f t="shared" si="29"/>
        <v>2488.59</v>
      </c>
      <c r="AI24" s="6">
        <v>2</v>
      </c>
      <c r="AJ24" s="4">
        <f t="shared" si="15"/>
        <v>162</v>
      </c>
      <c r="AK24" s="6">
        <v>0</v>
      </c>
      <c r="AL24" s="6">
        <v>600</v>
      </c>
      <c r="AM24" s="24">
        <f t="shared" si="16"/>
        <v>3252.59</v>
      </c>
      <c r="AN24" s="24">
        <f t="shared" si="17"/>
        <v>32008.59</v>
      </c>
      <c r="AO24" s="24">
        <f t="shared" si="18"/>
        <v>625</v>
      </c>
      <c r="AP24" s="24">
        <f t="shared" si="19"/>
        <v>32633.59</v>
      </c>
      <c r="AQ24" s="24">
        <f t="shared" si="20"/>
        <v>5874</v>
      </c>
      <c r="AR24" s="25">
        <f t="shared" si="21"/>
        <v>38507.589999999997</v>
      </c>
    </row>
    <row r="25" spans="1:44" s="50" customFormat="1">
      <c r="A25" s="6">
        <v>20</v>
      </c>
      <c r="B25" s="7">
        <v>3562021019</v>
      </c>
      <c r="C25" s="4">
        <v>6196</v>
      </c>
      <c r="D25" s="4" t="s">
        <v>201</v>
      </c>
      <c r="E25" s="45" t="s">
        <v>202</v>
      </c>
      <c r="F25" s="46">
        <v>43584</v>
      </c>
      <c r="G25" s="5" t="s">
        <v>70</v>
      </c>
      <c r="H25" s="5" t="s">
        <v>183</v>
      </c>
      <c r="I25" s="52" t="s">
        <v>203</v>
      </c>
      <c r="J25" s="52" t="s">
        <v>204</v>
      </c>
      <c r="K25" s="6">
        <v>27</v>
      </c>
      <c r="L25" s="6">
        <v>24</v>
      </c>
      <c r="M25" s="6">
        <v>0</v>
      </c>
      <c r="N25" s="6">
        <v>0</v>
      </c>
      <c r="O25" s="6">
        <f t="shared" si="0"/>
        <v>24</v>
      </c>
      <c r="P25" s="21">
        <v>17234</v>
      </c>
      <c r="Q25" s="21">
        <v>0</v>
      </c>
      <c r="R25" s="6">
        <v>0</v>
      </c>
      <c r="S25" s="6">
        <v>0</v>
      </c>
      <c r="T25" s="6">
        <f t="shared" si="28"/>
        <v>17234</v>
      </c>
      <c r="U25" s="6">
        <f t="shared" si="22"/>
        <v>15319</v>
      </c>
      <c r="V25" s="6">
        <f t="shared" si="23"/>
        <v>0</v>
      </c>
      <c r="W25" s="6">
        <f t="shared" si="24"/>
        <v>0</v>
      </c>
      <c r="X25" s="6">
        <f t="shared" si="25"/>
        <v>0</v>
      </c>
      <c r="Y25" s="6">
        <f t="shared" si="6"/>
        <v>15319</v>
      </c>
      <c r="Z25" s="6">
        <f t="shared" si="7"/>
        <v>1276</v>
      </c>
      <c r="AA25" s="6">
        <f t="shared" si="26"/>
        <v>882</v>
      </c>
      <c r="AB25" s="4">
        <f t="shared" si="9"/>
        <v>17477</v>
      </c>
      <c r="AC25" s="4">
        <f t="shared" si="10"/>
        <v>132</v>
      </c>
      <c r="AD25" s="24">
        <f t="shared" si="27"/>
        <v>1944.12</v>
      </c>
      <c r="AE25" s="4">
        <v>1</v>
      </c>
      <c r="AF25" s="4">
        <f t="shared" si="12"/>
        <v>15400</v>
      </c>
      <c r="AG25" s="48">
        <f t="shared" si="13"/>
        <v>569</v>
      </c>
      <c r="AH25" s="24">
        <f t="shared" si="29"/>
        <v>2106.13</v>
      </c>
      <c r="AI25" s="6">
        <v>2</v>
      </c>
      <c r="AJ25" s="4">
        <f t="shared" si="15"/>
        <v>156</v>
      </c>
      <c r="AK25" s="6">
        <v>0</v>
      </c>
      <c r="AL25" s="6">
        <v>0</v>
      </c>
      <c r="AM25" s="24">
        <f t="shared" si="16"/>
        <v>2833.13</v>
      </c>
      <c r="AN25" s="24">
        <f t="shared" si="17"/>
        <v>20310.13</v>
      </c>
      <c r="AO25" s="24">
        <f t="shared" si="18"/>
        <v>600</v>
      </c>
      <c r="AP25" s="24">
        <f t="shared" si="19"/>
        <v>20910.13</v>
      </c>
      <c r="AQ25" s="24">
        <f t="shared" si="20"/>
        <v>3764</v>
      </c>
      <c r="AR25" s="25">
        <f t="shared" si="21"/>
        <v>24674.13</v>
      </c>
    </row>
    <row r="26" spans="1:44" s="50" customFormat="1">
      <c r="A26" s="6">
        <v>21</v>
      </c>
      <c r="B26" s="7">
        <v>3562021020</v>
      </c>
      <c r="C26" s="4">
        <v>6360</v>
      </c>
      <c r="D26" s="4" t="s">
        <v>205</v>
      </c>
      <c r="E26" s="45" t="s">
        <v>206</v>
      </c>
      <c r="F26" s="46">
        <v>43598</v>
      </c>
      <c r="G26" s="5" t="s">
        <v>70</v>
      </c>
      <c r="H26" s="5" t="s">
        <v>183</v>
      </c>
      <c r="I26" s="53" t="s">
        <v>207</v>
      </c>
      <c r="J26" s="52" t="s">
        <v>208</v>
      </c>
      <c r="K26" s="6">
        <v>27</v>
      </c>
      <c r="L26" s="6">
        <v>25</v>
      </c>
      <c r="M26" s="6">
        <v>0</v>
      </c>
      <c r="N26" s="6">
        <v>0</v>
      </c>
      <c r="O26" s="6">
        <f t="shared" si="0"/>
        <v>25</v>
      </c>
      <c r="P26" s="21">
        <v>17235</v>
      </c>
      <c r="Q26" s="21">
        <v>0</v>
      </c>
      <c r="R26" s="6">
        <v>0</v>
      </c>
      <c r="S26" s="6">
        <v>0</v>
      </c>
      <c r="T26" s="6">
        <f t="shared" si="28"/>
        <v>17235</v>
      </c>
      <c r="U26" s="6">
        <f t="shared" si="22"/>
        <v>15958</v>
      </c>
      <c r="V26" s="6">
        <f t="shared" si="23"/>
        <v>0</v>
      </c>
      <c r="W26" s="6">
        <f t="shared" si="24"/>
        <v>0</v>
      </c>
      <c r="X26" s="6">
        <f t="shared" si="25"/>
        <v>0</v>
      </c>
      <c r="Y26" s="6">
        <f t="shared" si="6"/>
        <v>15958</v>
      </c>
      <c r="Z26" s="6">
        <f t="shared" si="7"/>
        <v>1329</v>
      </c>
      <c r="AA26" s="6">
        <f t="shared" si="26"/>
        <v>919</v>
      </c>
      <c r="AB26" s="4">
        <f t="shared" si="9"/>
        <v>18206</v>
      </c>
      <c r="AC26" s="4">
        <f t="shared" si="10"/>
        <v>137</v>
      </c>
      <c r="AD26" s="24">
        <f t="shared" si="27"/>
        <v>2025.24</v>
      </c>
      <c r="AE26" s="4">
        <v>1</v>
      </c>
      <c r="AF26" s="4">
        <f t="shared" si="12"/>
        <v>16043</v>
      </c>
      <c r="AG26" s="48">
        <f t="shared" si="13"/>
        <v>592</v>
      </c>
      <c r="AH26" s="24">
        <f t="shared" si="29"/>
        <v>2194.0100000000002</v>
      </c>
      <c r="AI26" s="6">
        <v>2</v>
      </c>
      <c r="AJ26" s="4">
        <f t="shared" si="15"/>
        <v>162</v>
      </c>
      <c r="AK26" s="6">
        <v>0</v>
      </c>
      <c r="AL26" s="6">
        <v>0</v>
      </c>
      <c r="AM26" s="24">
        <f t="shared" si="16"/>
        <v>2950.01</v>
      </c>
      <c r="AN26" s="24">
        <f t="shared" si="17"/>
        <v>21156.010000000002</v>
      </c>
      <c r="AO26" s="24">
        <f t="shared" si="18"/>
        <v>625</v>
      </c>
      <c r="AP26" s="24">
        <f t="shared" si="19"/>
        <v>21781.010000000002</v>
      </c>
      <c r="AQ26" s="24">
        <f t="shared" si="20"/>
        <v>3921</v>
      </c>
      <c r="AR26" s="25">
        <f t="shared" si="21"/>
        <v>25702.010000000002</v>
      </c>
    </row>
    <row r="27" spans="1:44" s="50" customFormat="1">
      <c r="A27" s="6">
        <v>22</v>
      </c>
      <c r="B27" s="7">
        <v>3562019997</v>
      </c>
      <c r="C27" s="4">
        <v>5179</v>
      </c>
      <c r="D27" s="4" t="s">
        <v>209</v>
      </c>
      <c r="E27" s="45" t="s">
        <v>210</v>
      </c>
      <c r="F27" s="46">
        <v>43474</v>
      </c>
      <c r="G27" s="5" t="s">
        <v>70</v>
      </c>
      <c r="H27" s="5" t="s">
        <v>183</v>
      </c>
      <c r="I27" s="52" t="s">
        <v>211</v>
      </c>
      <c r="J27" s="52" t="s">
        <v>212</v>
      </c>
      <c r="K27" s="6">
        <v>27</v>
      </c>
      <c r="L27" s="6">
        <v>24</v>
      </c>
      <c r="M27" s="6">
        <v>0</v>
      </c>
      <c r="N27" s="6">
        <v>0</v>
      </c>
      <c r="O27" s="6">
        <f t="shared" si="0"/>
        <v>24</v>
      </c>
      <c r="P27" s="21">
        <v>17234</v>
      </c>
      <c r="Q27" s="21">
        <v>0</v>
      </c>
      <c r="R27" s="6">
        <v>0</v>
      </c>
      <c r="S27" s="6">
        <v>0</v>
      </c>
      <c r="T27" s="6">
        <f t="shared" si="28"/>
        <v>17234</v>
      </c>
      <c r="U27" s="6">
        <f t="shared" si="22"/>
        <v>15319</v>
      </c>
      <c r="V27" s="6">
        <f t="shared" si="23"/>
        <v>0</v>
      </c>
      <c r="W27" s="6">
        <f t="shared" si="24"/>
        <v>0</v>
      </c>
      <c r="X27" s="6">
        <f t="shared" si="25"/>
        <v>0</v>
      </c>
      <c r="Y27" s="6">
        <f t="shared" si="6"/>
        <v>15319</v>
      </c>
      <c r="Z27" s="6">
        <f t="shared" si="7"/>
        <v>1276</v>
      </c>
      <c r="AA27" s="6">
        <f t="shared" si="26"/>
        <v>882</v>
      </c>
      <c r="AB27" s="4">
        <f t="shared" si="9"/>
        <v>17477</v>
      </c>
      <c r="AC27" s="4">
        <f t="shared" si="10"/>
        <v>132</v>
      </c>
      <c r="AD27" s="24">
        <f t="shared" si="27"/>
        <v>1944.12</v>
      </c>
      <c r="AE27" s="4">
        <v>1</v>
      </c>
      <c r="AF27" s="4">
        <f t="shared" si="12"/>
        <v>15400</v>
      </c>
      <c r="AG27" s="48">
        <f t="shared" si="13"/>
        <v>569</v>
      </c>
      <c r="AH27" s="24">
        <f t="shared" si="29"/>
        <v>2106.13</v>
      </c>
      <c r="AI27" s="6">
        <v>2</v>
      </c>
      <c r="AJ27" s="4">
        <f t="shared" si="15"/>
        <v>156</v>
      </c>
      <c r="AK27" s="6">
        <v>0</v>
      </c>
      <c r="AL27" s="6">
        <v>0</v>
      </c>
      <c r="AM27" s="24">
        <f t="shared" si="16"/>
        <v>2833.13</v>
      </c>
      <c r="AN27" s="24">
        <f t="shared" si="17"/>
        <v>20310.13</v>
      </c>
      <c r="AO27" s="24">
        <f t="shared" si="18"/>
        <v>600</v>
      </c>
      <c r="AP27" s="24">
        <f t="shared" si="19"/>
        <v>20910.13</v>
      </c>
      <c r="AQ27" s="24">
        <f t="shared" si="20"/>
        <v>3764</v>
      </c>
      <c r="AR27" s="25">
        <f t="shared" si="21"/>
        <v>24674.13</v>
      </c>
    </row>
    <row r="28" spans="1:44" s="50" customFormat="1">
      <c r="A28" s="6">
        <v>23</v>
      </c>
      <c r="B28" s="7">
        <v>3562027441</v>
      </c>
      <c r="C28" s="4"/>
      <c r="D28" s="54" t="s">
        <v>213</v>
      </c>
      <c r="E28" s="55" t="s">
        <v>214</v>
      </c>
      <c r="F28" s="46">
        <v>43648</v>
      </c>
      <c r="G28" s="5" t="s">
        <v>70</v>
      </c>
      <c r="H28" s="5" t="s">
        <v>183</v>
      </c>
      <c r="I28" s="52" t="s">
        <v>215</v>
      </c>
      <c r="J28" s="52" t="s">
        <v>216</v>
      </c>
      <c r="K28" s="6">
        <v>27</v>
      </c>
      <c r="L28" s="6">
        <v>24</v>
      </c>
      <c r="M28" s="6">
        <v>0</v>
      </c>
      <c r="N28" s="6">
        <v>0</v>
      </c>
      <c r="O28" s="6">
        <f t="shared" si="0"/>
        <v>24</v>
      </c>
      <c r="P28" s="21">
        <v>17234</v>
      </c>
      <c r="Q28" s="21">
        <v>0</v>
      </c>
      <c r="R28" s="6">
        <v>0</v>
      </c>
      <c r="S28" s="6">
        <v>0</v>
      </c>
      <c r="T28" s="6">
        <f t="shared" si="28"/>
        <v>17234</v>
      </c>
      <c r="U28" s="6">
        <f t="shared" si="22"/>
        <v>15319</v>
      </c>
      <c r="V28" s="6">
        <f t="shared" si="23"/>
        <v>0</v>
      </c>
      <c r="W28" s="6">
        <f t="shared" si="24"/>
        <v>0</v>
      </c>
      <c r="X28" s="6">
        <f t="shared" si="25"/>
        <v>0</v>
      </c>
      <c r="Y28" s="6">
        <f t="shared" si="6"/>
        <v>15319</v>
      </c>
      <c r="Z28" s="6">
        <f t="shared" si="7"/>
        <v>1276</v>
      </c>
      <c r="AA28" s="6">
        <f t="shared" si="26"/>
        <v>882</v>
      </c>
      <c r="AB28" s="4">
        <f t="shared" si="9"/>
        <v>17477</v>
      </c>
      <c r="AC28" s="4">
        <f t="shared" si="10"/>
        <v>132</v>
      </c>
      <c r="AD28" s="24">
        <f t="shared" si="27"/>
        <v>1944.12</v>
      </c>
      <c r="AE28" s="4">
        <v>1</v>
      </c>
      <c r="AF28" s="4">
        <f t="shared" si="12"/>
        <v>15400</v>
      </c>
      <c r="AG28" s="48">
        <f t="shared" si="13"/>
        <v>569</v>
      </c>
      <c r="AH28" s="24">
        <f t="shared" si="29"/>
        <v>2106.13</v>
      </c>
      <c r="AI28" s="6">
        <v>2</v>
      </c>
      <c r="AJ28" s="4">
        <f t="shared" si="15"/>
        <v>156</v>
      </c>
      <c r="AK28" s="6">
        <v>0</v>
      </c>
      <c r="AL28" s="6">
        <v>0</v>
      </c>
      <c r="AM28" s="24">
        <f t="shared" si="16"/>
        <v>2833.13</v>
      </c>
      <c r="AN28" s="24">
        <f t="shared" si="17"/>
        <v>20310.13</v>
      </c>
      <c r="AO28" s="24">
        <f t="shared" si="18"/>
        <v>600</v>
      </c>
      <c r="AP28" s="24">
        <f t="shared" si="19"/>
        <v>20910.13</v>
      </c>
      <c r="AQ28" s="24">
        <f t="shared" si="20"/>
        <v>3764</v>
      </c>
      <c r="AR28" s="25">
        <f t="shared" si="21"/>
        <v>24674.13</v>
      </c>
    </row>
    <row r="29" spans="1:44" s="50" customFormat="1">
      <c r="A29" s="6">
        <v>24</v>
      </c>
      <c r="B29" s="7">
        <v>3562026906</v>
      </c>
      <c r="C29" s="4"/>
      <c r="D29" s="54" t="s">
        <v>217</v>
      </c>
      <c r="E29" s="55" t="s">
        <v>218</v>
      </c>
      <c r="F29" s="46">
        <v>43654</v>
      </c>
      <c r="G29" s="5" t="s">
        <v>70</v>
      </c>
      <c r="H29" s="5" t="s">
        <v>183</v>
      </c>
      <c r="I29" s="52" t="s">
        <v>219</v>
      </c>
      <c r="J29" s="52" t="s">
        <v>220</v>
      </c>
      <c r="K29" s="6">
        <v>27</v>
      </c>
      <c r="L29" s="6">
        <v>15</v>
      </c>
      <c r="M29" s="6">
        <v>0</v>
      </c>
      <c r="N29" s="6">
        <v>0</v>
      </c>
      <c r="O29" s="6">
        <f t="shared" si="0"/>
        <v>15</v>
      </c>
      <c r="P29" s="21">
        <v>17234</v>
      </c>
      <c r="Q29" s="21">
        <v>0</v>
      </c>
      <c r="R29" s="6">
        <v>0</v>
      </c>
      <c r="S29" s="6">
        <v>0</v>
      </c>
      <c r="T29" s="6">
        <f t="shared" si="28"/>
        <v>17234</v>
      </c>
      <c r="U29" s="6">
        <f t="shared" si="22"/>
        <v>9574</v>
      </c>
      <c r="V29" s="6">
        <f t="shared" si="23"/>
        <v>0</v>
      </c>
      <c r="W29" s="6">
        <f t="shared" si="24"/>
        <v>0</v>
      </c>
      <c r="X29" s="6">
        <f t="shared" si="25"/>
        <v>0</v>
      </c>
      <c r="Y29" s="6">
        <f t="shared" si="6"/>
        <v>9574</v>
      </c>
      <c r="Z29" s="6">
        <f t="shared" si="7"/>
        <v>798</v>
      </c>
      <c r="AA29" s="6">
        <f t="shared" si="26"/>
        <v>551</v>
      </c>
      <c r="AB29" s="4">
        <f t="shared" si="9"/>
        <v>10923</v>
      </c>
      <c r="AC29" s="4">
        <f t="shared" si="10"/>
        <v>82</v>
      </c>
      <c r="AD29" s="24">
        <f t="shared" si="27"/>
        <v>1215</v>
      </c>
      <c r="AE29" s="4">
        <v>1</v>
      </c>
      <c r="AF29" s="4">
        <f t="shared" si="12"/>
        <v>9625</v>
      </c>
      <c r="AG29" s="48">
        <f t="shared" si="13"/>
        <v>355</v>
      </c>
      <c r="AH29" s="24">
        <f t="shared" si="29"/>
        <v>1316.25</v>
      </c>
      <c r="AI29" s="6">
        <v>2</v>
      </c>
      <c r="AJ29" s="4">
        <f t="shared" si="15"/>
        <v>97</v>
      </c>
      <c r="AK29" s="6">
        <v>0</v>
      </c>
      <c r="AL29" s="6">
        <v>0</v>
      </c>
      <c r="AM29" s="24">
        <f t="shared" si="16"/>
        <v>1770.25</v>
      </c>
      <c r="AN29" s="24">
        <f t="shared" si="17"/>
        <v>12693.25</v>
      </c>
      <c r="AO29" s="24">
        <f t="shared" si="18"/>
        <v>375</v>
      </c>
      <c r="AP29" s="24">
        <f t="shared" si="19"/>
        <v>13068.25</v>
      </c>
      <c r="AQ29" s="24">
        <f t="shared" si="20"/>
        <v>2352</v>
      </c>
      <c r="AR29" s="25">
        <f t="shared" si="21"/>
        <v>15420.25</v>
      </c>
    </row>
    <row r="30" spans="1:44" s="50" customFormat="1">
      <c r="A30" s="6">
        <v>25</v>
      </c>
      <c r="B30" s="7">
        <v>3562027124</v>
      </c>
      <c r="C30" s="4"/>
      <c r="D30" s="54" t="s">
        <v>221</v>
      </c>
      <c r="E30" s="55" t="s">
        <v>222</v>
      </c>
      <c r="F30" s="46">
        <v>43647</v>
      </c>
      <c r="G30" s="5" t="s">
        <v>66</v>
      </c>
      <c r="H30" s="5" t="s">
        <v>194</v>
      </c>
      <c r="I30" s="52" t="s">
        <v>223</v>
      </c>
      <c r="J30" s="52" t="s">
        <v>224</v>
      </c>
      <c r="K30" s="6">
        <v>27</v>
      </c>
      <c r="L30" s="6">
        <v>25</v>
      </c>
      <c r="M30" s="6">
        <v>0</v>
      </c>
      <c r="N30" s="6">
        <v>0</v>
      </c>
      <c r="O30" s="6">
        <f t="shared" si="0"/>
        <v>25</v>
      </c>
      <c r="P30" s="21">
        <v>18993</v>
      </c>
      <c r="Q30" s="21">
        <v>0</v>
      </c>
      <c r="R30" s="6">
        <v>0</v>
      </c>
      <c r="S30" s="6">
        <v>0</v>
      </c>
      <c r="T30" s="6">
        <f t="shared" si="28"/>
        <v>18993</v>
      </c>
      <c r="U30" s="6">
        <f t="shared" si="22"/>
        <v>17586</v>
      </c>
      <c r="V30" s="6">
        <f t="shared" si="23"/>
        <v>0</v>
      </c>
      <c r="W30" s="6">
        <f t="shared" si="24"/>
        <v>0</v>
      </c>
      <c r="X30" s="6">
        <f t="shared" si="25"/>
        <v>0</v>
      </c>
      <c r="Y30" s="6">
        <f t="shared" si="6"/>
        <v>17586</v>
      </c>
      <c r="Z30" s="6">
        <f t="shared" si="7"/>
        <v>1465</v>
      </c>
      <c r="AA30" s="6">
        <f t="shared" si="26"/>
        <v>1013</v>
      </c>
      <c r="AB30" s="4">
        <f t="shared" si="9"/>
        <v>20064</v>
      </c>
      <c r="AC30" s="4">
        <f t="shared" si="10"/>
        <v>151</v>
      </c>
      <c r="AD30" s="24">
        <f t="shared" si="27"/>
        <v>2231.88</v>
      </c>
      <c r="AE30" s="4">
        <v>1</v>
      </c>
      <c r="AF30" s="4">
        <f t="shared" si="12"/>
        <v>17680</v>
      </c>
      <c r="AG30" s="48">
        <f t="shared" si="13"/>
        <v>653</v>
      </c>
      <c r="AH30" s="24">
        <f t="shared" si="29"/>
        <v>2417.87</v>
      </c>
      <c r="AI30" s="6">
        <v>2</v>
      </c>
      <c r="AJ30" s="4">
        <f t="shared" si="15"/>
        <v>162</v>
      </c>
      <c r="AK30" s="6">
        <v>0</v>
      </c>
      <c r="AL30" s="6">
        <v>0</v>
      </c>
      <c r="AM30" s="24">
        <f t="shared" si="16"/>
        <v>3234.87</v>
      </c>
      <c r="AN30" s="24">
        <f t="shared" si="17"/>
        <v>23298.87</v>
      </c>
      <c r="AO30" s="24">
        <f t="shared" si="18"/>
        <v>625</v>
      </c>
      <c r="AP30" s="24">
        <f t="shared" si="19"/>
        <v>23923.87</v>
      </c>
      <c r="AQ30" s="24">
        <f t="shared" si="20"/>
        <v>4306</v>
      </c>
      <c r="AR30" s="25">
        <f t="shared" si="21"/>
        <v>28229.87</v>
      </c>
    </row>
    <row r="31" spans="1:44" s="50" customFormat="1">
      <c r="A31" s="6">
        <v>26</v>
      </c>
      <c r="B31" s="7">
        <v>3562027123</v>
      </c>
      <c r="C31" s="4"/>
      <c r="D31" s="54" t="s">
        <v>225</v>
      </c>
      <c r="E31" s="55" t="s">
        <v>226</v>
      </c>
      <c r="F31" s="46">
        <v>43648</v>
      </c>
      <c r="G31" s="5" t="s">
        <v>70</v>
      </c>
      <c r="H31" s="5" t="s">
        <v>183</v>
      </c>
      <c r="I31" s="52" t="s">
        <v>227</v>
      </c>
      <c r="J31" s="52" t="s">
        <v>228</v>
      </c>
      <c r="K31" s="6">
        <v>27</v>
      </c>
      <c r="L31" s="6">
        <v>27</v>
      </c>
      <c r="M31" s="6">
        <v>0</v>
      </c>
      <c r="N31" s="6">
        <v>0</v>
      </c>
      <c r="O31" s="6">
        <f t="shared" si="0"/>
        <v>27</v>
      </c>
      <c r="P31" s="21">
        <v>17234</v>
      </c>
      <c r="Q31" s="21">
        <v>0</v>
      </c>
      <c r="R31" s="6">
        <v>0</v>
      </c>
      <c r="S31" s="6">
        <v>0</v>
      </c>
      <c r="T31" s="6">
        <f t="shared" si="28"/>
        <v>17234</v>
      </c>
      <c r="U31" s="6">
        <f t="shared" si="22"/>
        <v>17234</v>
      </c>
      <c r="V31" s="6">
        <f t="shared" si="23"/>
        <v>0</v>
      </c>
      <c r="W31" s="6">
        <f t="shared" si="24"/>
        <v>0</v>
      </c>
      <c r="X31" s="6">
        <f t="shared" si="25"/>
        <v>0</v>
      </c>
      <c r="Y31" s="6">
        <f t="shared" si="6"/>
        <v>17234</v>
      </c>
      <c r="Z31" s="6">
        <f t="shared" si="7"/>
        <v>1436</v>
      </c>
      <c r="AA31" s="6">
        <f t="shared" si="26"/>
        <v>993</v>
      </c>
      <c r="AB31" s="4">
        <f t="shared" si="9"/>
        <v>19663</v>
      </c>
      <c r="AC31" s="4">
        <f t="shared" si="10"/>
        <v>148</v>
      </c>
      <c r="AD31" s="24">
        <f t="shared" si="27"/>
        <v>2187.2399999999998</v>
      </c>
      <c r="AE31" s="4">
        <v>1</v>
      </c>
      <c r="AF31" s="4">
        <f t="shared" si="12"/>
        <v>17327</v>
      </c>
      <c r="AG31" s="48">
        <f t="shared" si="13"/>
        <v>640</v>
      </c>
      <c r="AH31" s="24">
        <f t="shared" si="29"/>
        <v>2369.5100000000002</v>
      </c>
      <c r="AI31" s="6">
        <v>2</v>
      </c>
      <c r="AJ31" s="4">
        <f t="shared" si="15"/>
        <v>175</v>
      </c>
      <c r="AK31" s="6">
        <v>0</v>
      </c>
      <c r="AL31" s="6">
        <v>0</v>
      </c>
      <c r="AM31" s="24">
        <f t="shared" si="16"/>
        <v>3186.51</v>
      </c>
      <c r="AN31" s="24">
        <f t="shared" si="17"/>
        <v>22849.510000000002</v>
      </c>
      <c r="AO31" s="24">
        <f t="shared" si="18"/>
        <v>675</v>
      </c>
      <c r="AP31" s="24">
        <f t="shared" si="19"/>
        <v>23524.510000000002</v>
      </c>
      <c r="AQ31" s="24">
        <f t="shared" si="20"/>
        <v>4234</v>
      </c>
      <c r="AR31" s="25">
        <f t="shared" si="21"/>
        <v>27758.510000000002</v>
      </c>
    </row>
    <row r="32" spans="1:44" s="50" customFormat="1">
      <c r="A32" s="6">
        <v>27</v>
      </c>
      <c r="B32" s="7">
        <v>3562030249</v>
      </c>
      <c r="C32" s="4"/>
      <c r="D32" s="54" t="s">
        <v>229</v>
      </c>
      <c r="E32" s="55" t="s">
        <v>230</v>
      </c>
      <c r="F32" s="46">
        <v>43753</v>
      </c>
      <c r="G32" s="5" t="s">
        <v>66</v>
      </c>
      <c r="H32" s="5" t="s">
        <v>194</v>
      </c>
      <c r="I32" s="52" t="s">
        <v>231</v>
      </c>
      <c r="J32" s="52" t="s">
        <v>232</v>
      </c>
      <c r="K32" s="6">
        <v>27</v>
      </c>
      <c r="L32" s="6">
        <v>26.5</v>
      </c>
      <c r="M32" s="6">
        <v>0</v>
      </c>
      <c r="N32" s="6">
        <v>0</v>
      </c>
      <c r="O32" s="6">
        <f t="shared" si="0"/>
        <v>26.5</v>
      </c>
      <c r="P32" s="21">
        <v>19070</v>
      </c>
      <c r="Q32" s="21">
        <v>2210</v>
      </c>
      <c r="R32" s="6">
        <v>0</v>
      </c>
      <c r="S32" s="6">
        <v>0</v>
      </c>
      <c r="T32" s="6">
        <f t="shared" si="28"/>
        <v>21280</v>
      </c>
      <c r="U32" s="6">
        <f t="shared" si="22"/>
        <v>18717</v>
      </c>
      <c r="V32" s="6">
        <f t="shared" si="23"/>
        <v>2169</v>
      </c>
      <c r="W32" s="6">
        <f t="shared" si="24"/>
        <v>0</v>
      </c>
      <c r="X32" s="6">
        <f t="shared" si="25"/>
        <v>0</v>
      </c>
      <c r="Y32" s="6">
        <f t="shared" si="6"/>
        <v>20886</v>
      </c>
      <c r="Z32" s="6">
        <f t="shared" si="7"/>
        <v>1559</v>
      </c>
      <c r="AA32" s="6">
        <f t="shared" si="26"/>
        <v>1203</v>
      </c>
      <c r="AB32" s="4">
        <f t="shared" si="9"/>
        <v>23648</v>
      </c>
      <c r="AC32" s="4">
        <f t="shared" si="10"/>
        <v>0</v>
      </c>
      <c r="AD32" s="24">
        <f t="shared" si="27"/>
        <v>2390.4</v>
      </c>
      <c r="AE32" s="4">
        <v>1</v>
      </c>
      <c r="AF32" s="4">
        <f t="shared" si="12"/>
        <v>21257</v>
      </c>
      <c r="AG32" s="48">
        <f t="shared" si="13"/>
        <v>0</v>
      </c>
      <c r="AH32" s="24">
        <f t="shared" si="29"/>
        <v>2589.6</v>
      </c>
      <c r="AI32" s="6">
        <v>2</v>
      </c>
      <c r="AJ32" s="4">
        <f t="shared" si="15"/>
        <v>172</v>
      </c>
      <c r="AK32" s="6">
        <v>0</v>
      </c>
      <c r="AL32" s="6">
        <v>500</v>
      </c>
      <c r="AM32" s="24">
        <f t="shared" si="16"/>
        <v>3263.6</v>
      </c>
      <c r="AN32" s="24">
        <f t="shared" si="17"/>
        <v>26911.599999999999</v>
      </c>
      <c r="AO32" s="24">
        <f t="shared" si="18"/>
        <v>663</v>
      </c>
      <c r="AP32" s="24">
        <f t="shared" si="19"/>
        <v>27574.6</v>
      </c>
      <c r="AQ32" s="24">
        <f t="shared" si="20"/>
        <v>4963</v>
      </c>
      <c r="AR32" s="25">
        <f t="shared" si="21"/>
        <v>32537.599999999999</v>
      </c>
    </row>
    <row r="33" spans="1:45" s="50" customFormat="1">
      <c r="A33" s="6">
        <v>28</v>
      </c>
      <c r="B33" s="7">
        <v>3562030436</v>
      </c>
      <c r="C33" s="4"/>
      <c r="D33" s="54" t="s">
        <v>233</v>
      </c>
      <c r="E33" s="55" t="s">
        <v>234</v>
      </c>
      <c r="F33" s="46">
        <v>43762</v>
      </c>
      <c r="G33" s="5" t="s">
        <v>66</v>
      </c>
      <c r="H33" s="5" t="s">
        <v>183</v>
      </c>
      <c r="I33" s="52" t="s">
        <v>235</v>
      </c>
      <c r="J33" s="52" t="s">
        <v>236</v>
      </c>
      <c r="K33" s="6">
        <v>27</v>
      </c>
      <c r="L33" s="6">
        <v>26</v>
      </c>
      <c r="M33" s="6">
        <v>0</v>
      </c>
      <c r="N33" s="6">
        <v>0</v>
      </c>
      <c r="O33" s="6">
        <f t="shared" si="0"/>
        <v>26</v>
      </c>
      <c r="P33" s="21">
        <v>18993</v>
      </c>
      <c r="Q33" s="21">
        <v>0</v>
      </c>
      <c r="R33" s="6">
        <v>0</v>
      </c>
      <c r="S33" s="6">
        <v>0</v>
      </c>
      <c r="T33" s="6">
        <f t="shared" si="28"/>
        <v>18993</v>
      </c>
      <c r="U33" s="6">
        <f t="shared" si="22"/>
        <v>18290</v>
      </c>
      <c r="V33" s="6">
        <f t="shared" si="23"/>
        <v>0</v>
      </c>
      <c r="W33" s="6">
        <f t="shared" si="24"/>
        <v>0</v>
      </c>
      <c r="X33" s="6">
        <f t="shared" si="25"/>
        <v>0</v>
      </c>
      <c r="Y33" s="6">
        <f t="shared" si="6"/>
        <v>18290</v>
      </c>
      <c r="Z33" s="6">
        <f t="shared" si="7"/>
        <v>1524</v>
      </c>
      <c r="AA33" s="6">
        <f t="shared" si="26"/>
        <v>1054</v>
      </c>
      <c r="AB33" s="4">
        <f t="shared" si="9"/>
        <v>20868</v>
      </c>
      <c r="AC33" s="4">
        <f t="shared" si="10"/>
        <v>157</v>
      </c>
      <c r="AD33" s="24">
        <f t="shared" si="27"/>
        <v>2321.2799999999997</v>
      </c>
      <c r="AE33" s="4">
        <v>1</v>
      </c>
      <c r="AF33" s="4">
        <f t="shared" si="12"/>
        <v>18389</v>
      </c>
      <c r="AG33" s="48">
        <f t="shared" si="13"/>
        <v>679</v>
      </c>
      <c r="AH33" s="24">
        <f t="shared" si="29"/>
        <v>2514.7200000000003</v>
      </c>
      <c r="AI33" s="6">
        <v>2</v>
      </c>
      <c r="AJ33" s="4">
        <f t="shared" si="15"/>
        <v>169</v>
      </c>
      <c r="AK33" s="6">
        <v>0</v>
      </c>
      <c r="AL33" s="6">
        <v>0</v>
      </c>
      <c r="AM33" s="24">
        <f t="shared" si="16"/>
        <v>3364.7200000000003</v>
      </c>
      <c r="AN33" s="24">
        <f t="shared" si="17"/>
        <v>24232.720000000001</v>
      </c>
      <c r="AO33" s="24">
        <f t="shared" si="18"/>
        <v>650</v>
      </c>
      <c r="AP33" s="24">
        <f t="shared" si="19"/>
        <v>24882.720000000001</v>
      </c>
      <c r="AQ33" s="24">
        <f t="shared" si="20"/>
        <v>4479</v>
      </c>
      <c r="AR33" s="25">
        <f t="shared" si="21"/>
        <v>29361.72</v>
      </c>
    </row>
    <row r="34" spans="1:45" s="50" customFormat="1">
      <c r="A34" s="6">
        <v>29</v>
      </c>
      <c r="B34" s="7">
        <v>3562037113</v>
      </c>
      <c r="C34" s="56"/>
      <c r="D34" s="57" t="s">
        <v>237</v>
      </c>
      <c r="E34" s="48" t="s">
        <v>238</v>
      </c>
      <c r="F34" s="46" t="s">
        <v>239</v>
      </c>
      <c r="G34" s="57" t="s">
        <v>66</v>
      </c>
      <c r="H34" s="5" t="s">
        <v>194</v>
      </c>
      <c r="I34" s="58" t="s">
        <v>240</v>
      </c>
      <c r="J34" s="58" t="s">
        <v>241</v>
      </c>
      <c r="K34" s="6">
        <v>27</v>
      </c>
      <c r="L34" s="6">
        <v>27</v>
      </c>
      <c r="M34" s="6">
        <v>0</v>
      </c>
      <c r="N34" s="6">
        <v>0</v>
      </c>
      <c r="O34" s="6">
        <f t="shared" si="0"/>
        <v>27</v>
      </c>
      <c r="P34" s="21">
        <v>18993</v>
      </c>
      <c r="Q34" s="21">
        <v>0</v>
      </c>
      <c r="R34" s="6">
        <v>0</v>
      </c>
      <c r="S34" s="56">
        <v>0</v>
      </c>
      <c r="T34" s="56">
        <f t="shared" si="28"/>
        <v>18993</v>
      </c>
      <c r="U34" s="56">
        <f t="shared" si="22"/>
        <v>18993</v>
      </c>
      <c r="V34" s="56">
        <f t="shared" si="23"/>
        <v>0</v>
      </c>
      <c r="W34" s="56">
        <f t="shared" si="24"/>
        <v>0</v>
      </c>
      <c r="X34" s="56">
        <f t="shared" si="25"/>
        <v>0</v>
      </c>
      <c r="Y34" s="6">
        <f t="shared" si="6"/>
        <v>18993</v>
      </c>
      <c r="Z34" s="6">
        <f t="shared" si="7"/>
        <v>1582</v>
      </c>
      <c r="AA34" s="6">
        <f t="shared" si="26"/>
        <v>1094</v>
      </c>
      <c r="AB34" s="4">
        <f t="shared" si="9"/>
        <v>21669</v>
      </c>
      <c r="AC34" s="4">
        <f t="shared" si="10"/>
        <v>163</v>
      </c>
      <c r="AD34" s="24">
        <f t="shared" si="27"/>
        <v>2410.44</v>
      </c>
      <c r="AE34" s="4">
        <v>1</v>
      </c>
      <c r="AF34" s="4">
        <f t="shared" si="12"/>
        <v>19095</v>
      </c>
      <c r="AG34" s="48">
        <f t="shared" si="13"/>
        <v>705</v>
      </c>
      <c r="AH34" s="24">
        <f t="shared" si="29"/>
        <v>2611.31</v>
      </c>
      <c r="AI34" s="6">
        <v>2</v>
      </c>
      <c r="AJ34" s="4">
        <f t="shared" si="15"/>
        <v>175</v>
      </c>
      <c r="AK34" s="6">
        <v>0</v>
      </c>
      <c r="AL34" s="6">
        <v>0</v>
      </c>
      <c r="AM34" s="24">
        <f t="shared" si="16"/>
        <v>3493.31</v>
      </c>
      <c r="AN34" s="24">
        <f t="shared" si="17"/>
        <v>25162.31</v>
      </c>
      <c r="AO34" s="24">
        <f t="shared" si="18"/>
        <v>675</v>
      </c>
      <c r="AP34" s="24">
        <f t="shared" si="19"/>
        <v>25837.31</v>
      </c>
      <c r="AQ34" s="24">
        <f t="shared" si="20"/>
        <v>4651</v>
      </c>
      <c r="AR34" s="25">
        <f t="shared" si="21"/>
        <v>30488.31</v>
      </c>
    </row>
    <row r="35" spans="1:45" s="50" customFormat="1" ht="15">
      <c r="A35" s="6">
        <v>30</v>
      </c>
      <c r="B35" s="7">
        <v>3562017867</v>
      </c>
      <c r="C35" s="56"/>
      <c r="D35" s="57" t="s">
        <v>242</v>
      </c>
      <c r="E35" s="48" t="s">
        <v>243</v>
      </c>
      <c r="F35" s="46">
        <v>44136</v>
      </c>
      <c r="G35" s="57" t="s">
        <v>66</v>
      </c>
      <c r="H35" s="49" t="s">
        <v>194</v>
      </c>
      <c r="I35" s="59" t="s">
        <v>244</v>
      </c>
      <c r="J35" s="59" t="s">
        <v>245</v>
      </c>
      <c r="K35" s="6">
        <v>27</v>
      </c>
      <c r="L35" s="6">
        <v>15</v>
      </c>
      <c r="M35" s="6">
        <v>0</v>
      </c>
      <c r="N35" s="6">
        <v>0</v>
      </c>
      <c r="O35" s="6">
        <f t="shared" si="0"/>
        <v>15</v>
      </c>
      <c r="P35" s="21">
        <v>19070</v>
      </c>
      <c r="Q35" s="21">
        <v>1188</v>
      </c>
      <c r="R35" s="6">
        <v>0</v>
      </c>
      <c r="S35" s="56">
        <v>0</v>
      </c>
      <c r="T35" s="56">
        <f t="shared" si="28"/>
        <v>20258</v>
      </c>
      <c r="U35" s="56">
        <f t="shared" si="22"/>
        <v>10594</v>
      </c>
      <c r="V35" s="56">
        <f t="shared" si="23"/>
        <v>660</v>
      </c>
      <c r="W35" s="56">
        <f t="shared" si="24"/>
        <v>0</v>
      </c>
      <c r="X35" s="56">
        <f t="shared" si="25"/>
        <v>0</v>
      </c>
      <c r="Y35" s="6">
        <f t="shared" si="6"/>
        <v>11254</v>
      </c>
      <c r="Z35" s="6">
        <f t="shared" si="7"/>
        <v>882</v>
      </c>
      <c r="AA35" s="6">
        <f t="shared" si="26"/>
        <v>648</v>
      </c>
      <c r="AB35" s="4">
        <f t="shared" si="9"/>
        <v>12784</v>
      </c>
      <c r="AC35" s="4">
        <f t="shared" si="10"/>
        <v>96</v>
      </c>
      <c r="AD35" s="24">
        <f t="shared" si="27"/>
        <v>1349.04</v>
      </c>
      <c r="AE35" s="4">
        <v>1</v>
      </c>
      <c r="AF35" s="4">
        <f t="shared" si="12"/>
        <v>11338</v>
      </c>
      <c r="AG35" s="48">
        <f t="shared" si="13"/>
        <v>416</v>
      </c>
      <c r="AH35" s="24">
        <f t="shared" si="29"/>
        <v>1461.46</v>
      </c>
      <c r="AI35" s="6">
        <v>2</v>
      </c>
      <c r="AJ35" s="4">
        <f t="shared" si="15"/>
        <v>97</v>
      </c>
      <c r="AK35" s="6">
        <v>0</v>
      </c>
      <c r="AL35" s="6">
        <v>0</v>
      </c>
      <c r="AM35" s="24">
        <f t="shared" si="16"/>
        <v>1976.46</v>
      </c>
      <c r="AN35" s="24">
        <f t="shared" si="17"/>
        <v>14760.46</v>
      </c>
      <c r="AO35" s="24">
        <f t="shared" si="18"/>
        <v>375</v>
      </c>
      <c r="AP35" s="24">
        <f t="shared" si="19"/>
        <v>15135.46</v>
      </c>
      <c r="AQ35" s="24">
        <f t="shared" si="20"/>
        <v>2724</v>
      </c>
      <c r="AR35" s="25">
        <f t="shared" si="21"/>
        <v>17859.46</v>
      </c>
    </row>
    <row r="36" spans="1:45">
      <c r="A36" s="6">
        <v>31</v>
      </c>
      <c r="B36" s="7">
        <v>3562029973</v>
      </c>
      <c r="C36" s="6">
        <v>6596</v>
      </c>
      <c r="D36" s="4" t="s">
        <v>246</v>
      </c>
      <c r="E36" s="4" t="s">
        <v>247</v>
      </c>
      <c r="F36" s="5">
        <v>43647</v>
      </c>
      <c r="G36" s="5" t="s">
        <v>248</v>
      </c>
      <c r="H36" s="5" t="s">
        <v>183</v>
      </c>
      <c r="I36" s="6" t="s">
        <v>249</v>
      </c>
      <c r="J36" s="6" t="s">
        <v>250</v>
      </c>
      <c r="K36" s="6">
        <v>27</v>
      </c>
      <c r="L36" s="6">
        <v>24.5</v>
      </c>
      <c r="M36" s="6">
        <v>0</v>
      </c>
      <c r="N36" s="6">
        <v>0</v>
      </c>
      <c r="O36" s="6">
        <f t="shared" si="0"/>
        <v>24.5</v>
      </c>
      <c r="P36" s="21">
        <v>17234</v>
      </c>
      <c r="Q36" s="21">
        <v>0</v>
      </c>
      <c r="R36" s="6">
        <v>0</v>
      </c>
      <c r="S36" s="6">
        <v>0</v>
      </c>
      <c r="T36" s="6">
        <f t="shared" si="28"/>
        <v>17234</v>
      </c>
      <c r="U36" s="6">
        <f t="shared" si="22"/>
        <v>15638</v>
      </c>
      <c r="V36" s="6">
        <f t="shared" si="23"/>
        <v>0</v>
      </c>
      <c r="W36" s="6">
        <f t="shared" si="24"/>
        <v>0</v>
      </c>
      <c r="X36" s="6">
        <f t="shared" si="25"/>
        <v>0</v>
      </c>
      <c r="Y36" s="6">
        <f t="shared" si="6"/>
        <v>15638</v>
      </c>
      <c r="Z36" s="6">
        <f t="shared" si="7"/>
        <v>1303</v>
      </c>
      <c r="AA36" s="6">
        <f t="shared" si="26"/>
        <v>901</v>
      </c>
      <c r="AB36" s="4">
        <f t="shared" si="9"/>
        <v>17842</v>
      </c>
      <c r="AC36" s="4">
        <f t="shared" si="10"/>
        <v>134</v>
      </c>
      <c r="AD36" s="24">
        <f>ROUND(AB36-V36-Z36,0)*12%</f>
        <v>1984.6799999999998</v>
      </c>
      <c r="AE36" s="4">
        <v>1</v>
      </c>
      <c r="AF36" s="4">
        <f t="shared" si="12"/>
        <v>15722</v>
      </c>
      <c r="AG36" s="48">
        <f t="shared" si="13"/>
        <v>580</v>
      </c>
      <c r="AH36" s="24">
        <f>ROUND(AB36-V36-Z36,0)*13%</f>
        <v>2150.0700000000002</v>
      </c>
      <c r="AI36" s="6">
        <v>2</v>
      </c>
      <c r="AJ36" s="4">
        <f t="shared" si="15"/>
        <v>159</v>
      </c>
      <c r="AK36" s="6">
        <v>0</v>
      </c>
      <c r="AL36" s="6">
        <v>0</v>
      </c>
      <c r="AM36" s="24">
        <f t="shared" si="16"/>
        <v>2891.07</v>
      </c>
      <c r="AN36" s="24">
        <f t="shared" si="17"/>
        <v>20733.07</v>
      </c>
      <c r="AO36" s="24">
        <f t="shared" si="18"/>
        <v>613</v>
      </c>
      <c r="AP36" s="24">
        <f t="shared" si="19"/>
        <v>21346.07</v>
      </c>
      <c r="AQ36" s="24">
        <f t="shared" si="20"/>
        <v>3842</v>
      </c>
      <c r="AR36" s="25">
        <f t="shared" si="21"/>
        <v>25188.07</v>
      </c>
      <c r="AS36" s="16"/>
    </row>
    <row r="37" spans="1:45">
      <c r="A37" s="6">
        <v>32</v>
      </c>
      <c r="B37" s="7">
        <v>3562029977</v>
      </c>
      <c r="C37" s="6">
        <v>6597</v>
      </c>
      <c r="D37" s="4" t="s">
        <v>251</v>
      </c>
      <c r="E37" s="4" t="s">
        <v>213</v>
      </c>
      <c r="F37" s="5">
        <v>43664</v>
      </c>
      <c r="G37" s="5" t="s">
        <v>248</v>
      </c>
      <c r="H37" s="5" t="s">
        <v>183</v>
      </c>
      <c r="I37" s="6" t="s">
        <v>252</v>
      </c>
      <c r="J37" s="6" t="s">
        <v>253</v>
      </c>
      <c r="K37" s="6">
        <v>27</v>
      </c>
      <c r="L37" s="6">
        <v>25.5</v>
      </c>
      <c r="M37" s="6">
        <v>0</v>
      </c>
      <c r="N37" s="6">
        <v>0</v>
      </c>
      <c r="O37" s="6">
        <f t="shared" si="0"/>
        <v>25.5</v>
      </c>
      <c r="P37" s="21">
        <v>17234</v>
      </c>
      <c r="Q37" s="21">
        <v>0</v>
      </c>
      <c r="R37" s="6">
        <v>0</v>
      </c>
      <c r="S37" s="6">
        <v>0</v>
      </c>
      <c r="T37" s="6">
        <f t="shared" si="28"/>
        <v>17234</v>
      </c>
      <c r="U37" s="6">
        <f t="shared" si="22"/>
        <v>16277</v>
      </c>
      <c r="V37" s="6">
        <f t="shared" si="23"/>
        <v>0</v>
      </c>
      <c r="W37" s="6">
        <f t="shared" si="24"/>
        <v>0</v>
      </c>
      <c r="X37" s="6">
        <f t="shared" si="25"/>
        <v>0</v>
      </c>
      <c r="Y37" s="6">
        <f t="shared" si="6"/>
        <v>16277</v>
      </c>
      <c r="Z37" s="6">
        <f t="shared" si="7"/>
        <v>1356</v>
      </c>
      <c r="AA37" s="6">
        <f t="shared" si="26"/>
        <v>938</v>
      </c>
      <c r="AB37" s="4">
        <f t="shared" si="9"/>
        <v>18571</v>
      </c>
      <c r="AC37" s="4">
        <f t="shared" si="10"/>
        <v>140</v>
      </c>
      <c r="AD37" s="24">
        <f>ROUND(AB37-V37-Z37,0)*12%</f>
        <v>2065.7999999999997</v>
      </c>
      <c r="AE37" s="4">
        <v>1</v>
      </c>
      <c r="AF37" s="4">
        <f t="shared" si="12"/>
        <v>16364</v>
      </c>
      <c r="AG37" s="48">
        <f t="shared" si="13"/>
        <v>604</v>
      </c>
      <c r="AH37" s="24">
        <f>ROUND(AB37-V37-Z37,0)*13%</f>
        <v>2237.9500000000003</v>
      </c>
      <c r="AI37" s="6">
        <v>2</v>
      </c>
      <c r="AJ37" s="4">
        <f t="shared" si="15"/>
        <v>165</v>
      </c>
      <c r="AK37" s="6">
        <v>0</v>
      </c>
      <c r="AL37" s="6">
        <v>0</v>
      </c>
      <c r="AM37" s="24">
        <f t="shared" si="16"/>
        <v>3008.9500000000003</v>
      </c>
      <c r="AN37" s="24">
        <f t="shared" si="17"/>
        <v>21579.95</v>
      </c>
      <c r="AO37" s="24">
        <f t="shared" si="18"/>
        <v>638</v>
      </c>
      <c r="AP37" s="24">
        <f t="shared" si="19"/>
        <v>22217.95</v>
      </c>
      <c r="AQ37" s="24">
        <f t="shared" si="20"/>
        <v>3999</v>
      </c>
      <c r="AR37" s="25">
        <f t="shared" si="21"/>
        <v>26216.95</v>
      </c>
      <c r="AS37" s="14"/>
    </row>
    <row r="38" spans="1:45">
      <c r="A38" s="6">
        <v>33</v>
      </c>
      <c r="B38" s="7">
        <v>3562081808</v>
      </c>
      <c r="C38" s="6"/>
      <c r="D38" s="4" t="s">
        <v>255</v>
      </c>
      <c r="E38" s="4" t="s">
        <v>261</v>
      </c>
      <c r="F38" s="5" t="s">
        <v>256</v>
      </c>
      <c r="G38" s="5" t="s">
        <v>248</v>
      </c>
      <c r="H38" s="5" t="s">
        <v>183</v>
      </c>
      <c r="I38" s="6" t="s">
        <v>262</v>
      </c>
      <c r="J38" s="6" t="s">
        <v>263</v>
      </c>
      <c r="K38" s="6">
        <v>27</v>
      </c>
      <c r="L38" s="6">
        <v>27</v>
      </c>
      <c r="M38" s="6">
        <v>0</v>
      </c>
      <c r="N38" s="6">
        <v>0</v>
      </c>
      <c r="O38" s="6">
        <f t="shared" si="0"/>
        <v>27</v>
      </c>
      <c r="P38" s="21">
        <v>17234</v>
      </c>
      <c r="Q38" s="21">
        <v>0</v>
      </c>
      <c r="R38" s="6">
        <v>0</v>
      </c>
      <c r="S38" s="6">
        <v>0</v>
      </c>
      <c r="T38" s="6">
        <f t="shared" si="28"/>
        <v>17234</v>
      </c>
      <c r="U38" s="6">
        <f t="shared" si="22"/>
        <v>17234</v>
      </c>
      <c r="V38" s="6">
        <f t="shared" si="23"/>
        <v>0</v>
      </c>
      <c r="W38" s="6">
        <f t="shared" si="24"/>
        <v>0</v>
      </c>
      <c r="X38" s="6">
        <f t="shared" si="25"/>
        <v>0</v>
      </c>
      <c r="Y38" s="6">
        <f t="shared" si="6"/>
        <v>17234</v>
      </c>
      <c r="Z38" s="6">
        <f t="shared" si="7"/>
        <v>1436</v>
      </c>
      <c r="AA38" s="6">
        <f t="shared" si="26"/>
        <v>993</v>
      </c>
      <c r="AB38" s="4">
        <f t="shared" si="9"/>
        <v>19663</v>
      </c>
      <c r="AC38" s="4">
        <f t="shared" si="10"/>
        <v>148</v>
      </c>
      <c r="AD38" s="24">
        <f>ROUND(IF((AB38-V38)*12%&gt;1800,1800,(AB38-V38)*12%),0)</f>
        <v>1800</v>
      </c>
      <c r="AE38" s="4">
        <v>1</v>
      </c>
      <c r="AF38" s="4">
        <f t="shared" si="12"/>
        <v>17714</v>
      </c>
      <c r="AG38" s="48">
        <f t="shared" si="13"/>
        <v>640</v>
      </c>
      <c r="AH38" s="24">
        <f>ROUND(IF(($AB38-Z38)*12%&gt;1950,1950,(AB38-Z38)*13%),0)</f>
        <v>1950</v>
      </c>
      <c r="AI38" s="6">
        <v>2</v>
      </c>
      <c r="AJ38" s="4">
        <f t="shared" si="15"/>
        <v>175</v>
      </c>
      <c r="AK38" s="6">
        <v>0</v>
      </c>
      <c r="AL38" s="6">
        <v>0</v>
      </c>
      <c r="AM38" s="24">
        <f t="shared" si="16"/>
        <v>2767</v>
      </c>
      <c r="AN38" s="24">
        <f t="shared" si="17"/>
        <v>22430</v>
      </c>
      <c r="AO38" s="24">
        <f t="shared" si="18"/>
        <v>675</v>
      </c>
      <c r="AP38" s="24">
        <f t="shared" si="19"/>
        <v>23105</v>
      </c>
      <c r="AQ38" s="24">
        <f t="shared" si="20"/>
        <v>4159</v>
      </c>
      <c r="AR38" s="25">
        <f t="shared" si="21"/>
        <v>27264</v>
      </c>
      <c r="AS38" s="16"/>
    </row>
    <row r="39" spans="1:45">
      <c r="A39" s="6">
        <v>34</v>
      </c>
      <c r="B39" s="7">
        <v>3562083587</v>
      </c>
      <c r="C39" s="4"/>
      <c r="D39" s="60" t="s">
        <v>258</v>
      </c>
      <c r="E39" s="62" t="s">
        <v>265</v>
      </c>
      <c r="F39" s="5" t="s">
        <v>259</v>
      </c>
      <c r="G39" s="61" t="s">
        <v>257</v>
      </c>
      <c r="H39" s="5" t="s">
        <v>194</v>
      </c>
      <c r="I39" s="63" t="s">
        <v>264</v>
      </c>
      <c r="J39" s="64">
        <v>6933291906</v>
      </c>
      <c r="K39" s="6">
        <v>27</v>
      </c>
      <c r="L39" s="6">
        <v>19</v>
      </c>
      <c r="M39" s="6">
        <v>0</v>
      </c>
      <c r="N39" s="6">
        <v>0</v>
      </c>
      <c r="O39" s="6">
        <f t="shared" si="0"/>
        <v>19</v>
      </c>
      <c r="P39" s="21">
        <v>18993</v>
      </c>
      <c r="Q39" s="21">
        <v>0</v>
      </c>
      <c r="R39" s="21">
        <v>0</v>
      </c>
      <c r="S39" s="6">
        <v>0</v>
      </c>
      <c r="T39" s="6">
        <f t="shared" si="28"/>
        <v>18993</v>
      </c>
      <c r="U39" s="6">
        <f t="shared" si="22"/>
        <v>13365</v>
      </c>
      <c r="V39" s="6">
        <f t="shared" si="23"/>
        <v>0</v>
      </c>
      <c r="W39" s="6">
        <f t="shared" si="24"/>
        <v>0</v>
      </c>
      <c r="X39" s="6">
        <f t="shared" si="25"/>
        <v>0</v>
      </c>
      <c r="Y39" s="6">
        <f t="shared" si="6"/>
        <v>13365</v>
      </c>
      <c r="Z39" s="6">
        <f t="shared" si="7"/>
        <v>1113</v>
      </c>
      <c r="AA39" s="6">
        <f t="shared" si="26"/>
        <v>770</v>
      </c>
      <c r="AB39" s="4">
        <f t="shared" si="9"/>
        <v>15248</v>
      </c>
      <c r="AC39" s="4">
        <f t="shared" si="10"/>
        <v>115</v>
      </c>
      <c r="AD39" s="24">
        <f>ROUND(IF((AB39-V39)*12%&gt;1800,1800,(AB39-V39)*12%),0)</f>
        <v>1800</v>
      </c>
      <c r="AE39" s="4">
        <v>1</v>
      </c>
      <c r="AF39" s="4">
        <f t="shared" si="12"/>
        <v>13332</v>
      </c>
      <c r="AG39" s="48">
        <f t="shared" si="13"/>
        <v>496</v>
      </c>
      <c r="AH39" s="24">
        <f>ROUND(IF(($AB39-Z39)*12%&gt;1950,1950,(AB39-Z39)*13%),0)</f>
        <v>1838</v>
      </c>
      <c r="AI39" s="6">
        <v>2</v>
      </c>
      <c r="AJ39" s="4">
        <f t="shared" si="15"/>
        <v>123</v>
      </c>
      <c r="AK39" s="6">
        <v>0</v>
      </c>
      <c r="AL39" s="6">
        <v>0</v>
      </c>
      <c r="AM39" s="24">
        <f t="shared" si="16"/>
        <v>2459</v>
      </c>
      <c r="AN39" s="24">
        <f t="shared" si="17"/>
        <v>17707</v>
      </c>
      <c r="AO39" s="24">
        <f t="shared" si="18"/>
        <v>475</v>
      </c>
      <c r="AP39" s="24">
        <f t="shared" si="19"/>
        <v>18182</v>
      </c>
      <c r="AQ39" s="24">
        <f t="shared" si="20"/>
        <v>3273</v>
      </c>
      <c r="AR39" s="25">
        <f t="shared" si="21"/>
        <v>21455</v>
      </c>
    </row>
    <row r="40" spans="1:45">
      <c r="A40" s="6">
        <v>35</v>
      </c>
      <c r="B40" s="70">
        <v>3562044059</v>
      </c>
      <c r="C40" s="62"/>
      <c r="D40" s="71" t="s">
        <v>268</v>
      </c>
      <c r="E40" s="71" t="s">
        <v>269</v>
      </c>
      <c r="F40" s="49">
        <v>44176</v>
      </c>
      <c r="G40" s="73" t="s">
        <v>271</v>
      </c>
      <c r="H40" s="64" t="s">
        <v>194</v>
      </c>
      <c r="I40" s="72" t="s">
        <v>270</v>
      </c>
      <c r="J40" s="6" t="s">
        <v>254</v>
      </c>
      <c r="K40" s="6">
        <v>27</v>
      </c>
      <c r="L40" s="6">
        <v>27</v>
      </c>
      <c r="M40" s="6">
        <v>0</v>
      </c>
      <c r="N40" s="6">
        <v>0</v>
      </c>
      <c r="O40" s="6">
        <f t="shared" si="0"/>
        <v>27</v>
      </c>
      <c r="P40" s="21">
        <v>20000</v>
      </c>
      <c r="Q40" s="21">
        <v>8084</v>
      </c>
      <c r="R40" s="21">
        <v>0</v>
      </c>
      <c r="S40" s="6">
        <v>0</v>
      </c>
      <c r="T40" s="6">
        <f t="shared" si="28"/>
        <v>28084</v>
      </c>
      <c r="U40" s="6">
        <f t="shared" si="22"/>
        <v>20000</v>
      </c>
      <c r="V40" s="6">
        <f t="shared" si="23"/>
        <v>8084</v>
      </c>
      <c r="W40" s="6">
        <f t="shared" si="24"/>
        <v>0</v>
      </c>
      <c r="X40" s="6">
        <v>1400</v>
      </c>
      <c r="Y40" s="6">
        <f t="shared" si="6"/>
        <v>29484</v>
      </c>
      <c r="Z40" s="6">
        <f t="shared" si="7"/>
        <v>1666</v>
      </c>
      <c r="AA40" s="6">
        <f>ROUND(28084*5.76%,0)</f>
        <v>1618</v>
      </c>
      <c r="AB40" s="4">
        <f t="shared" si="9"/>
        <v>32768</v>
      </c>
      <c r="AC40" s="4">
        <f t="shared" si="10"/>
        <v>0</v>
      </c>
      <c r="AD40" s="24">
        <f>ROUND(AB40-V40-Z40-X40,)*12%</f>
        <v>2594.16</v>
      </c>
      <c r="AE40" s="4">
        <v>1</v>
      </c>
      <c r="AF40" s="4">
        <f t="shared" si="12"/>
        <v>30173</v>
      </c>
      <c r="AG40" s="48">
        <f t="shared" si="13"/>
        <v>0</v>
      </c>
      <c r="AH40" s="24">
        <f>ROUND(AB40-V40-Z40-X40,0)*13%</f>
        <v>2810.34</v>
      </c>
      <c r="AI40" s="6">
        <v>50</v>
      </c>
      <c r="AJ40" s="4">
        <f t="shared" si="15"/>
        <v>175</v>
      </c>
      <c r="AK40" s="6">
        <v>0</v>
      </c>
      <c r="AL40" s="6">
        <v>215</v>
      </c>
      <c r="AM40" s="24">
        <f t="shared" si="16"/>
        <v>3250.34</v>
      </c>
      <c r="AN40" s="24">
        <f t="shared" si="17"/>
        <v>36018.339999999997</v>
      </c>
      <c r="AO40" s="24">
        <f t="shared" si="18"/>
        <v>675</v>
      </c>
      <c r="AP40" s="24">
        <f t="shared" si="19"/>
        <v>36693.339999999997</v>
      </c>
      <c r="AQ40" s="24">
        <f t="shared" si="20"/>
        <v>6605</v>
      </c>
      <c r="AR40" s="25">
        <f t="shared" si="21"/>
        <v>43298.34</v>
      </c>
    </row>
    <row r="41" spans="1:45">
      <c r="A41" s="6">
        <v>36</v>
      </c>
      <c r="B41" s="70">
        <v>3562018486</v>
      </c>
      <c r="C41" s="4"/>
      <c r="D41" s="4" t="s">
        <v>272</v>
      </c>
      <c r="E41" s="4" t="s">
        <v>273</v>
      </c>
      <c r="F41" s="74">
        <v>43448</v>
      </c>
      <c r="G41" s="5" t="s">
        <v>66</v>
      </c>
      <c r="H41" s="64" t="s">
        <v>194</v>
      </c>
      <c r="I41" s="34" t="s">
        <v>274</v>
      </c>
      <c r="J41" s="6">
        <v>6928679496</v>
      </c>
      <c r="K41" s="6">
        <v>27</v>
      </c>
      <c r="L41" s="6">
        <v>25.5</v>
      </c>
      <c r="M41" s="6">
        <v>0</v>
      </c>
      <c r="N41" s="6">
        <v>0</v>
      </c>
      <c r="O41" s="6">
        <f t="shared" si="0"/>
        <v>25.5</v>
      </c>
      <c r="P41" s="21">
        <v>18993</v>
      </c>
      <c r="Q41" s="21">
        <v>0</v>
      </c>
      <c r="R41" s="6">
        <v>0</v>
      </c>
      <c r="S41" s="6">
        <v>0</v>
      </c>
      <c r="T41" s="6">
        <f t="shared" si="28"/>
        <v>18993</v>
      </c>
      <c r="U41" s="6">
        <f t="shared" si="22"/>
        <v>17938</v>
      </c>
      <c r="V41" s="6">
        <f t="shared" si="23"/>
        <v>0</v>
      </c>
      <c r="W41" s="6">
        <f t="shared" si="24"/>
        <v>0</v>
      </c>
      <c r="X41" s="6">
        <v>0</v>
      </c>
      <c r="Y41" s="6">
        <f t="shared" si="6"/>
        <v>17938</v>
      </c>
      <c r="Z41" s="6">
        <f t="shared" si="7"/>
        <v>1494</v>
      </c>
      <c r="AA41" s="6">
        <f>ROUND(Y41*5.76%,0)</f>
        <v>1033</v>
      </c>
      <c r="AB41" s="4">
        <f t="shared" si="9"/>
        <v>20465</v>
      </c>
      <c r="AC41" s="4">
        <f t="shared" si="10"/>
        <v>154</v>
      </c>
      <c r="AD41" s="24">
        <f>ROUND(AB41-V41-Z41-X41,)*12%</f>
        <v>2276.52</v>
      </c>
      <c r="AE41" s="4">
        <v>1</v>
      </c>
      <c r="AF41" s="4">
        <f t="shared" si="12"/>
        <v>18033</v>
      </c>
      <c r="AG41" s="48">
        <f t="shared" si="13"/>
        <v>666</v>
      </c>
      <c r="AH41" s="24">
        <f>ROUND(AB41-V41-Z41-X41,0)*13%</f>
        <v>2466.23</v>
      </c>
      <c r="AI41" s="6">
        <v>2</v>
      </c>
      <c r="AJ41" s="4">
        <f t="shared" si="15"/>
        <v>165</v>
      </c>
      <c r="AK41" s="6">
        <v>0</v>
      </c>
      <c r="AL41" s="6">
        <v>0</v>
      </c>
      <c r="AM41" s="24">
        <f t="shared" si="16"/>
        <v>3299.23</v>
      </c>
      <c r="AN41" s="24">
        <f t="shared" si="17"/>
        <v>23764.23</v>
      </c>
      <c r="AO41" s="24">
        <f t="shared" si="18"/>
        <v>638</v>
      </c>
      <c r="AP41" s="24">
        <f t="shared" si="19"/>
        <v>24402.23</v>
      </c>
      <c r="AQ41" s="24">
        <f t="shared" si="20"/>
        <v>4392</v>
      </c>
      <c r="AR41" s="25">
        <f t="shared" si="21"/>
        <v>28794.23</v>
      </c>
    </row>
    <row r="42" spans="1:45">
      <c r="A42" s="6">
        <v>37</v>
      </c>
      <c r="B42" s="70">
        <v>3562043319</v>
      </c>
      <c r="C42" s="4"/>
      <c r="D42" s="4" t="s">
        <v>276</v>
      </c>
      <c r="E42" s="4" t="s">
        <v>277</v>
      </c>
      <c r="F42" s="74" t="s">
        <v>126</v>
      </c>
      <c r="G42" s="5" t="s">
        <v>66</v>
      </c>
      <c r="H42" s="5" t="s">
        <v>194</v>
      </c>
      <c r="I42" s="34" t="s">
        <v>278</v>
      </c>
      <c r="J42" s="34" t="s">
        <v>279</v>
      </c>
      <c r="K42" s="6">
        <v>27</v>
      </c>
      <c r="L42" s="6">
        <v>24</v>
      </c>
      <c r="M42" s="6">
        <v>0</v>
      </c>
      <c r="N42" s="6">
        <v>0</v>
      </c>
      <c r="O42" s="6">
        <f>SUM(L42:N42)</f>
        <v>24</v>
      </c>
      <c r="P42" s="21">
        <v>18993</v>
      </c>
      <c r="Q42" s="21">
        <v>212</v>
      </c>
      <c r="R42" s="21">
        <v>0</v>
      </c>
      <c r="S42" s="6">
        <v>0</v>
      </c>
      <c r="T42" s="6">
        <f>ROUND(SUM(P42:S42),0)</f>
        <v>19205</v>
      </c>
      <c r="U42" s="6">
        <f t="shared" si="22"/>
        <v>16883</v>
      </c>
      <c r="V42" s="6">
        <f t="shared" si="22"/>
        <v>188</v>
      </c>
      <c r="W42" s="6">
        <f t="shared" si="22"/>
        <v>0</v>
      </c>
      <c r="X42" s="6">
        <v>0</v>
      </c>
      <c r="Y42" s="6">
        <f>ROUND(SUM(U42:X42),0)</f>
        <v>17071</v>
      </c>
      <c r="Z42" s="6">
        <f>ROUNDUP(U42*8.33/100,0)</f>
        <v>1407</v>
      </c>
      <c r="AA42" s="6">
        <f>ROUND(Y42*5.76%,0)</f>
        <v>983</v>
      </c>
      <c r="AB42" s="4">
        <f>Y42+AA42+Z42</f>
        <v>19461</v>
      </c>
      <c r="AC42" s="4">
        <f>ROUNDUP(IF(T42&gt;21000,0,AB42*0.75%),0)</f>
        <v>146</v>
      </c>
      <c r="AD42" s="24">
        <f>ROUND(AB42-V42-Z42-X42,)*12%</f>
        <v>2143.92</v>
      </c>
      <c r="AE42" s="4">
        <v>1</v>
      </c>
      <c r="AF42" s="4">
        <f>ROUND((AB42+AK42)-(AC42+AD42+AE42),0)</f>
        <v>17170</v>
      </c>
      <c r="AG42" s="48">
        <f>ROUNDUP(IF((T42)&gt;21000,0,AB42*3.25%),0)</f>
        <v>633</v>
      </c>
      <c r="AH42" s="24">
        <f>ROUND(AB42-V42-Z42-X42,0)*13%</f>
        <v>2322.58</v>
      </c>
      <c r="AI42" s="6">
        <v>2</v>
      </c>
      <c r="AJ42" s="4">
        <f>ROUND(175/K42*O42,0)</f>
        <v>156</v>
      </c>
      <c r="AK42" s="6">
        <v>0</v>
      </c>
      <c r="AL42" s="6">
        <v>0</v>
      </c>
      <c r="AM42" s="24">
        <f>SUM(AG42:AL42)</f>
        <v>3113.58</v>
      </c>
      <c r="AN42" s="24">
        <f>AB42+AM42</f>
        <v>22574.58</v>
      </c>
      <c r="AO42" s="24">
        <f>ROUND(675/K42*O42,0)</f>
        <v>600</v>
      </c>
      <c r="AP42" s="24">
        <f>AN42+AO42</f>
        <v>23174.58</v>
      </c>
      <c r="AQ42" s="24">
        <f>ROUND(AP42*18%,0)</f>
        <v>4171</v>
      </c>
      <c r="AR42" s="25">
        <f>AP42+AQ42</f>
        <v>27345.58</v>
      </c>
    </row>
    <row r="44" spans="1:45">
      <c r="L44" s="17">
        <f t="shared" ref="L44:AR44" si="30">SUM(L6:L43)</f>
        <v>898.5</v>
      </c>
      <c r="M44" s="17">
        <f t="shared" si="30"/>
        <v>0</v>
      </c>
      <c r="N44" s="17">
        <f t="shared" si="30"/>
        <v>0</v>
      </c>
      <c r="O44" s="17">
        <f t="shared" si="30"/>
        <v>898.5</v>
      </c>
      <c r="P44" s="17">
        <f t="shared" si="30"/>
        <v>680220</v>
      </c>
      <c r="Q44" s="17">
        <f t="shared" si="30"/>
        <v>39758</v>
      </c>
      <c r="R44" s="17">
        <f t="shared" si="30"/>
        <v>0</v>
      </c>
      <c r="S44" s="17">
        <f t="shared" si="30"/>
        <v>0</v>
      </c>
      <c r="T44" s="17">
        <f t="shared" si="30"/>
        <v>717554</v>
      </c>
      <c r="U44" s="17">
        <f t="shared" si="30"/>
        <v>611457</v>
      </c>
      <c r="V44" s="17">
        <f t="shared" si="30"/>
        <v>38074</v>
      </c>
      <c r="W44" s="17">
        <f t="shared" si="30"/>
        <v>0</v>
      </c>
      <c r="X44" s="17">
        <f t="shared" si="30"/>
        <v>1900</v>
      </c>
      <c r="Y44" s="17">
        <f t="shared" si="30"/>
        <v>651431</v>
      </c>
      <c r="Z44" s="17">
        <f t="shared" si="30"/>
        <v>50938</v>
      </c>
      <c r="AA44" s="17">
        <f t="shared" si="30"/>
        <v>37414</v>
      </c>
      <c r="AB44" s="17">
        <f t="shared" si="30"/>
        <v>739783</v>
      </c>
      <c r="AC44" s="17">
        <f t="shared" si="30"/>
        <v>4311</v>
      </c>
      <c r="AD44" s="44">
        <f t="shared" si="30"/>
        <v>75571.680000000022</v>
      </c>
      <c r="AE44" s="17">
        <f t="shared" si="30"/>
        <v>37</v>
      </c>
      <c r="AF44" s="17">
        <f t="shared" si="30"/>
        <v>659866</v>
      </c>
      <c r="AG44" s="17">
        <f t="shared" si="30"/>
        <v>18631</v>
      </c>
      <c r="AH44" s="44">
        <f t="shared" si="30"/>
        <v>81756.87999999999</v>
      </c>
      <c r="AI44" s="17">
        <f t="shared" si="30"/>
        <v>122</v>
      </c>
      <c r="AJ44" s="17">
        <f t="shared" si="30"/>
        <v>5827</v>
      </c>
      <c r="AK44" s="17">
        <f t="shared" si="30"/>
        <v>0</v>
      </c>
      <c r="AL44" s="17">
        <f t="shared" si="30"/>
        <v>2732</v>
      </c>
      <c r="AM44" s="17">
        <f t="shared" si="30"/>
        <v>109068.87999999999</v>
      </c>
      <c r="AN44" s="44">
        <f t="shared" si="30"/>
        <v>848851.87999999977</v>
      </c>
      <c r="AO44" s="17">
        <f t="shared" si="30"/>
        <v>22465</v>
      </c>
      <c r="AP44" s="17">
        <f t="shared" si="30"/>
        <v>871316.87999999977</v>
      </c>
      <c r="AQ44" s="17">
        <f t="shared" si="30"/>
        <v>156834</v>
      </c>
      <c r="AR44" s="17">
        <f t="shared" si="30"/>
        <v>1028150.8799999998</v>
      </c>
    </row>
    <row r="45" spans="1:45">
      <c r="AH45" s="75"/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1">
    <cfRule type="duplicateValues" dxfId="25" priority="38"/>
  </conditionalFormatting>
  <conditionalFormatting sqref="B12">
    <cfRule type="duplicateValues" dxfId="24" priority="37"/>
  </conditionalFormatting>
  <conditionalFormatting sqref="D12">
    <cfRule type="duplicateValues" dxfId="23" priority="36"/>
  </conditionalFormatting>
  <conditionalFormatting sqref="B13">
    <cfRule type="duplicateValues" dxfId="22" priority="35"/>
  </conditionalFormatting>
  <conditionalFormatting sqref="B12:B13">
    <cfRule type="duplicateValues" dxfId="21" priority="34"/>
  </conditionalFormatting>
  <conditionalFormatting sqref="B14">
    <cfRule type="duplicateValues" dxfId="20" priority="33"/>
  </conditionalFormatting>
  <conditionalFormatting sqref="B15:B16">
    <cfRule type="duplicateValues" dxfId="19" priority="32"/>
  </conditionalFormatting>
  <conditionalFormatting sqref="D14:D16">
    <cfRule type="duplicateValues" dxfId="18" priority="31"/>
  </conditionalFormatting>
  <conditionalFormatting sqref="I26">
    <cfRule type="duplicateValues" dxfId="17" priority="30"/>
  </conditionalFormatting>
  <conditionalFormatting sqref="I22:I37">
    <cfRule type="duplicateValues" dxfId="16" priority="21"/>
  </conditionalFormatting>
  <conditionalFormatting sqref="J22:J37">
    <cfRule type="duplicateValues" dxfId="15" priority="20"/>
  </conditionalFormatting>
  <conditionalFormatting sqref="D39 B40">
    <cfRule type="duplicateValues" dxfId="14" priority="14"/>
  </conditionalFormatting>
  <conditionalFormatting sqref="B40">
    <cfRule type="duplicateValues" dxfId="13" priority="13"/>
  </conditionalFormatting>
  <conditionalFormatting sqref="B40">
    <cfRule type="duplicateValues" dxfId="12" priority="12"/>
  </conditionalFormatting>
  <conditionalFormatting sqref="I40">
    <cfRule type="duplicateValues" dxfId="11" priority="5"/>
  </conditionalFormatting>
  <conditionalFormatting sqref="I40">
    <cfRule type="duplicateValues" dxfId="10" priority="4"/>
  </conditionalFormatting>
  <conditionalFormatting sqref="B38">
    <cfRule type="duplicateValues" dxfId="9" priority="76"/>
  </conditionalFormatting>
  <conditionalFormatting sqref="D38">
    <cfRule type="duplicateValues" dxfId="8" priority="77"/>
  </conditionalFormatting>
  <conditionalFormatting sqref="D19:D38">
    <cfRule type="duplicateValues" dxfId="7" priority="78"/>
  </conditionalFormatting>
  <conditionalFormatting sqref="D18:D38">
    <cfRule type="duplicateValues" dxfId="6" priority="80"/>
  </conditionalFormatting>
  <conditionalFormatting sqref="I38:J38">
    <cfRule type="duplicateValues" dxfId="5" priority="84"/>
  </conditionalFormatting>
  <conditionalFormatting sqref="B41:B42 B20:B39">
    <cfRule type="duplicateValues" dxfId="4" priority="96"/>
  </conditionalFormatting>
  <conditionalFormatting sqref="B41:B42 B21:B39">
    <cfRule type="duplicateValues" dxfId="3" priority="99"/>
  </conditionalFormatting>
  <conditionalFormatting sqref="B41:B42 B14:B39">
    <cfRule type="duplicateValues" dxfId="2" priority="102"/>
  </conditionalFormatting>
  <conditionalFormatting sqref="B41:B42">
    <cfRule type="duplicateValues" dxfId="1" priority="116"/>
  </conditionalFormatting>
  <conditionalFormatting sqref="B41:B42">
    <cfRule type="duplicateValues" dxfId="0" priority="118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43"/>
  <sheetViews>
    <sheetView workbookViewId="0">
      <pane xSplit="4" ySplit="5" topLeftCell="F27" activePane="bottomRight" state="frozen"/>
      <selection activeCell="B42" sqref="B42:J42"/>
      <selection pane="topRight" activeCell="B42" sqref="B42:J42"/>
      <selection pane="bottomLeft" activeCell="B42" sqref="B42:J42"/>
      <selection pane="bottomRight" activeCell="O43" sqref="O43"/>
    </sheetView>
  </sheetViews>
  <sheetFormatPr defaultColWidth="9.140625" defaultRowHeight="12.75"/>
  <cols>
    <col min="1" max="1" width="9.42578125" customWidth="1"/>
    <col min="2" max="2" width="14.85546875" style="16" customWidth="1"/>
    <col min="3" max="3" width="7.7109375" hidden="1" customWidth="1"/>
    <col min="4" max="4" width="18.85546875" customWidth="1"/>
    <col min="5" max="5" width="24.85546875" customWidth="1"/>
    <col min="6" max="6" width="10.42578125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2">
      <c r="A1" s="22" t="s">
        <v>0</v>
      </c>
      <c r="B1" s="22" t="s">
        <v>1</v>
      </c>
      <c r="C1" s="4"/>
      <c r="D1" s="4"/>
      <c r="E1" s="4"/>
      <c r="F1" s="4"/>
      <c r="G1" s="66" t="s">
        <v>2</v>
      </c>
      <c r="H1" s="6">
        <v>0</v>
      </c>
      <c r="I1" s="3"/>
      <c r="J1" s="3"/>
      <c r="K1" s="3"/>
      <c r="L1" s="30"/>
      <c r="M1" s="3"/>
      <c r="N1" s="3"/>
      <c r="O1" s="3"/>
      <c r="P1" s="30"/>
      <c r="Q1" s="3"/>
      <c r="R1" s="3"/>
      <c r="S1" s="3"/>
      <c r="T1" s="3"/>
      <c r="U1" s="3"/>
      <c r="V1" s="3"/>
    </row>
    <row r="2" spans="1:22">
      <c r="A2" s="67" t="s">
        <v>3</v>
      </c>
      <c r="B2" s="68">
        <v>45047</v>
      </c>
      <c r="C2" s="4"/>
      <c r="D2" s="4"/>
      <c r="E2" s="4"/>
      <c r="F2" s="4"/>
      <c r="G2" s="66" t="s">
        <v>4</v>
      </c>
      <c r="H2" s="6">
        <v>8</v>
      </c>
      <c r="I2" s="3">
        <v>36</v>
      </c>
      <c r="J2" s="3"/>
      <c r="K2" s="3"/>
      <c r="L2" s="30"/>
      <c r="M2" s="3"/>
      <c r="N2" s="3"/>
      <c r="O2" s="3"/>
      <c r="P2" s="30"/>
      <c r="Q2" s="3"/>
      <c r="R2" s="3"/>
      <c r="S2" s="3"/>
      <c r="T2" s="3"/>
      <c r="U2" s="3"/>
      <c r="V2" s="3"/>
    </row>
    <row r="3" spans="1:22">
      <c r="A3" s="67" t="s">
        <v>5</v>
      </c>
      <c r="B3" s="6" t="s">
        <v>6</v>
      </c>
      <c r="C3" s="4"/>
      <c r="D3" s="4"/>
      <c r="E3" s="4"/>
      <c r="F3" s="4"/>
      <c r="G3" s="66" t="s">
        <v>7</v>
      </c>
      <c r="H3" s="4" t="s">
        <v>86</v>
      </c>
      <c r="I3" s="3"/>
      <c r="J3" s="3"/>
      <c r="K3" s="3"/>
      <c r="L3" s="30"/>
      <c r="M3" s="3"/>
      <c r="N3" s="3"/>
      <c r="O3" s="3"/>
      <c r="P3" s="30"/>
      <c r="Q3" s="3"/>
      <c r="R3" s="3"/>
      <c r="S3" s="3"/>
      <c r="T3" s="3"/>
      <c r="U3" s="3"/>
      <c r="V3" s="3"/>
    </row>
    <row r="4" spans="1:22">
      <c r="A4" s="85" t="s">
        <v>9</v>
      </c>
      <c r="B4" s="85"/>
      <c r="C4" s="85"/>
      <c r="D4" s="85"/>
      <c r="E4" s="85"/>
      <c r="F4" s="85"/>
      <c r="G4" s="85"/>
      <c r="H4" s="85"/>
      <c r="I4" s="86" t="s">
        <v>87</v>
      </c>
      <c r="J4" s="86"/>
      <c r="K4" s="86"/>
      <c r="L4" s="86"/>
      <c r="M4" s="87" t="s">
        <v>11</v>
      </c>
      <c r="N4" s="87"/>
      <c r="O4" s="28" t="s">
        <v>12</v>
      </c>
      <c r="P4" s="29" t="s">
        <v>13</v>
      </c>
      <c r="Q4" s="3"/>
      <c r="R4" s="88" t="s">
        <v>15</v>
      </c>
      <c r="S4" s="88"/>
      <c r="T4" s="88"/>
      <c r="U4" s="89" t="s">
        <v>16</v>
      </c>
      <c r="V4" s="89"/>
    </row>
    <row r="5" spans="1:22" s="26" customFormat="1" ht="89.25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27" t="s">
        <v>59</v>
      </c>
    </row>
    <row r="6" spans="1:2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v>0.62</v>
      </c>
      <c r="K6" s="30">
        <v>0</v>
      </c>
      <c r="L6" s="30">
        <f t="shared" ref="L6:L7" si="0">J6+K6</f>
        <v>0.62</v>
      </c>
      <c r="M6" s="21">
        <v>17234</v>
      </c>
      <c r="N6" s="31">
        <f t="shared" ref="N6" si="1">ROUNDDOWN((M6/26/8)*2,2)</f>
        <v>165.71</v>
      </c>
      <c r="O6" s="31">
        <f>ROUNDUP(N6*L6,0)</f>
        <v>103</v>
      </c>
      <c r="P6" s="31">
        <f>O6*0.75/100</f>
        <v>0.77249999999999996</v>
      </c>
      <c r="Q6" s="32">
        <f t="shared" ref="Q6" si="2">ROUND(O6-P6,0)</f>
        <v>102</v>
      </c>
      <c r="R6" s="10">
        <f>O6*3.25/100</f>
        <v>3.3475000000000001</v>
      </c>
      <c r="S6" s="10">
        <f t="shared" ref="S6" si="3">SUM(R6:R6)</f>
        <v>3.3475000000000001</v>
      </c>
      <c r="T6" s="10">
        <f>S6+O6</f>
        <v>106.3475</v>
      </c>
      <c r="U6" s="10">
        <f t="shared" ref="U6" si="4">ROUND(T6*18%,0)</f>
        <v>19</v>
      </c>
      <c r="V6" s="32">
        <f t="shared" ref="V6" si="5">T6+U6</f>
        <v>125.3475</v>
      </c>
    </row>
    <row r="7" spans="1:2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v>2.63</v>
      </c>
      <c r="K7" s="30">
        <v>0</v>
      </c>
      <c r="L7" s="30">
        <f t="shared" si="0"/>
        <v>2.63</v>
      </c>
      <c r="M7" s="21">
        <v>18993</v>
      </c>
      <c r="N7" s="31">
        <f t="shared" ref="N7:N41" si="6">ROUNDDOWN((M7/26/8)*2,2)</f>
        <v>182.62</v>
      </c>
      <c r="O7" s="31">
        <f t="shared" ref="O7:O42" si="7">ROUNDUP(N7*L7,0)</f>
        <v>481</v>
      </c>
      <c r="P7" s="31">
        <f t="shared" ref="P7:P38" si="8">O7*0.75/100</f>
        <v>3.6074999999999999</v>
      </c>
      <c r="Q7" s="32">
        <f t="shared" ref="Q7:Q38" si="9">ROUND(O7-P7,0)</f>
        <v>477</v>
      </c>
      <c r="R7" s="10">
        <f t="shared" ref="R7:R38" si="10">O7*3.25/100</f>
        <v>15.6325</v>
      </c>
      <c r="S7" s="10">
        <f t="shared" ref="S7:S38" si="11">SUM(R7:R7)</f>
        <v>15.6325</v>
      </c>
      <c r="T7" s="10">
        <f t="shared" ref="T7:T38" si="12">S7+O7</f>
        <v>496.63249999999999</v>
      </c>
      <c r="U7" s="10">
        <f t="shared" ref="U7:U38" si="13">ROUND(T7*18%,0)</f>
        <v>89</v>
      </c>
      <c r="V7" s="32">
        <f t="shared" ref="V7:V38" si="14">T7+U7</f>
        <v>585.63249999999994</v>
      </c>
    </row>
    <row r="8" spans="1:22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6"/>
      <c r="I8" s="30">
        <v>26</v>
      </c>
      <c r="J8" s="30">
        <v>0</v>
      </c>
      <c r="K8" s="30">
        <v>0</v>
      </c>
      <c r="L8" s="30">
        <f t="shared" ref="L8:L38" si="15">J8+K8</f>
        <v>0</v>
      </c>
      <c r="M8" s="21">
        <v>18993</v>
      </c>
      <c r="N8" s="31">
        <f t="shared" si="6"/>
        <v>182.62</v>
      </c>
      <c r="O8" s="31">
        <f t="shared" si="7"/>
        <v>0</v>
      </c>
      <c r="P8" s="31">
        <f t="shared" si="8"/>
        <v>0</v>
      </c>
      <c r="Q8" s="32">
        <f t="shared" si="9"/>
        <v>0</v>
      </c>
      <c r="R8" s="10">
        <f t="shared" si="10"/>
        <v>0</v>
      </c>
      <c r="S8" s="10">
        <f t="shared" si="11"/>
        <v>0</v>
      </c>
      <c r="T8" s="10">
        <f t="shared" si="12"/>
        <v>0</v>
      </c>
      <c r="U8" s="10">
        <f t="shared" si="13"/>
        <v>0</v>
      </c>
      <c r="V8" s="32">
        <f t="shared" si="14"/>
        <v>0</v>
      </c>
    </row>
    <row r="9" spans="1:22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6"/>
      <c r="I9" s="30">
        <v>26</v>
      </c>
      <c r="J9" s="30">
        <v>1.27</v>
      </c>
      <c r="K9" s="30">
        <v>0</v>
      </c>
      <c r="L9" s="30">
        <f t="shared" si="15"/>
        <v>1.27</v>
      </c>
      <c r="M9" s="21">
        <v>17234</v>
      </c>
      <c r="N9" s="31">
        <f t="shared" si="6"/>
        <v>165.71</v>
      </c>
      <c r="O9" s="31">
        <f t="shared" si="7"/>
        <v>211</v>
      </c>
      <c r="P9" s="31">
        <f t="shared" si="8"/>
        <v>1.5825</v>
      </c>
      <c r="Q9" s="32">
        <f t="shared" si="9"/>
        <v>209</v>
      </c>
      <c r="R9" s="10">
        <f t="shared" si="10"/>
        <v>6.8574999999999999</v>
      </c>
      <c r="S9" s="10">
        <f t="shared" si="11"/>
        <v>6.8574999999999999</v>
      </c>
      <c r="T9" s="10">
        <f t="shared" si="12"/>
        <v>217.85749999999999</v>
      </c>
      <c r="U9" s="10">
        <f t="shared" si="13"/>
        <v>39</v>
      </c>
      <c r="V9" s="32">
        <f t="shared" si="14"/>
        <v>256.85749999999996</v>
      </c>
    </row>
    <row r="10" spans="1:22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6"/>
      <c r="I10" s="30">
        <v>26</v>
      </c>
      <c r="J10" s="30">
        <v>2.63</v>
      </c>
      <c r="K10" s="30">
        <v>0</v>
      </c>
      <c r="L10" s="30">
        <f t="shared" si="15"/>
        <v>2.63</v>
      </c>
      <c r="M10" s="21">
        <v>19070</v>
      </c>
      <c r="N10" s="31">
        <f t="shared" si="6"/>
        <v>183.36</v>
      </c>
      <c r="O10" s="31">
        <f t="shared" si="7"/>
        <v>483</v>
      </c>
      <c r="P10" s="31">
        <f t="shared" si="8"/>
        <v>3.6225000000000001</v>
      </c>
      <c r="Q10" s="32">
        <f t="shared" si="9"/>
        <v>479</v>
      </c>
      <c r="R10" s="10">
        <f t="shared" si="10"/>
        <v>15.6975</v>
      </c>
      <c r="S10" s="10">
        <f t="shared" si="11"/>
        <v>15.6975</v>
      </c>
      <c r="T10" s="10">
        <f t="shared" si="12"/>
        <v>498.69749999999999</v>
      </c>
      <c r="U10" s="10">
        <f t="shared" si="13"/>
        <v>90</v>
      </c>
      <c r="V10" s="32">
        <f t="shared" si="14"/>
        <v>588.69749999999999</v>
      </c>
    </row>
    <row r="11" spans="1:22">
      <c r="A11" s="6">
        <v>6</v>
      </c>
      <c r="B11" s="36">
        <v>3562044037</v>
      </c>
      <c r="C11" s="6"/>
      <c r="D11" s="4" t="s">
        <v>151</v>
      </c>
      <c r="E11" s="4" t="s">
        <v>137</v>
      </c>
      <c r="F11" s="38">
        <v>44188</v>
      </c>
      <c r="G11" s="5" t="s">
        <v>130</v>
      </c>
      <c r="H11" s="6"/>
      <c r="I11" s="30">
        <v>26</v>
      </c>
      <c r="J11" s="30">
        <v>0</v>
      </c>
      <c r="K11" s="30">
        <v>0</v>
      </c>
      <c r="L11" s="30">
        <f t="shared" si="15"/>
        <v>0</v>
      </c>
      <c r="M11" s="21">
        <v>19070</v>
      </c>
      <c r="N11" s="31">
        <f t="shared" si="6"/>
        <v>183.36</v>
      </c>
      <c r="O11" s="31">
        <f t="shared" si="7"/>
        <v>0</v>
      </c>
      <c r="P11" s="31">
        <f t="shared" si="8"/>
        <v>0</v>
      </c>
      <c r="Q11" s="32">
        <f t="shared" si="9"/>
        <v>0</v>
      </c>
      <c r="R11" s="10">
        <f t="shared" si="10"/>
        <v>0</v>
      </c>
      <c r="S11" s="10">
        <f t="shared" si="11"/>
        <v>0</v>
      </c>
      <c r="T11" s="10">
        <f t="shared" si="12"/>
        <v>0</v>
      </c>
      <c r="U11" s="10">
        <f t="shared" si="13"/>
        <v>0</v>
      </c>
      <c r="V11" s="32">
        <f t="shared" si="14"/>
        <v>0</v>
      </c>
    </row>
    <row r="12" spans="1:22">
      <c r="A12" s="6">
        <v>7</v>
      </c>
      <c r="B12" s="36">
        <v>3562044118</v>
      </c>
      <c r="C12" s="6"/>
      <c r="D12" s="4" t="s">
        <v>138</v>
      </c>
      <c r="E12" s="4" t="s">
        <v>140</v>
      </c>
      <c r="F12" s="38">
        <v>44207</v>
      </c>
      <c r="G12" s="5" t="s">
        <v>66</v>
      </c>
      <c r="H12" s="6"/>
      <c r="I12" s="30">
        <v>26</v>
      </c>
      <c r="J12" s="30">
        <v>2.5299999999999998</v>
      </c>
      <c r="K12" s="30">
        <v>0</v>
      </c>
      <c r="L12" s="30">
        <f t="shared" si="15"/>
        <v>2.5299999999999998</v>
      </c>
      <c r="M12" s="21">
        <v>19070</v>
      </c>
      <c r="N12" s="31">
        <f t="shared" si="6"/>
        <v>183.36</v>
      </c>
      <c r="O12" s="31">
        <f t="shared" si="7"/>
        <v>464</v>
      </c>
      <c r="P12" s="31">
        <v>0</v>
      </c>
      <c r="Q12" s="32">
        <f t="shared" si="9"/>
        <v>464</v>
      </c>
      <c r="R12" s="10">
        <v>0</v>
      </c>
      <c r="S12" s="10">
        <f t="shared" si="11"/>
        <v>0</v>
      </c>
      <c r="T12" s="10">
        <f t="shared" si="12"/>
        <v>464</v>
      </c>
      <c r="U12" s="10">
        <f t="shared" si="13"/>
        <v>84</v>
      </c>
      <c r="V12" s="32">
        <f t="shared" si="14"/>
        <v>548</v>
      </c>
    </row>
    <row r="13" spans="1:22">
      <c r="A13" s="6">
        <v>8</v>
      </c>
      <c r="B13" s="36">
        <v>3562044119</v>
      </c>
      <c r="C13" s="6"/>
      <c r="D13" s="4" t="s">
        <v>139</v>
      </c>
      <c r="E13" s="4" t="s">
        <v>141</v>
      </c>
      <c r="F13" s="38">
        <v>44207</v>
      </c>
      <c r="G13" s="5" t="s">
        <v>66</v>
      </c>
      <c r="H13" s="6"/>
      <c r="I13" s="30">
        <v>26</v>
      </c>
      <c r="J13" s="30">
        <v>1.03</v>
      </c>
      <c r="K13" s="30">
        <v>0</v>
      </c>
      <c r="L13" s="30">
        <f t="shared" si="15"/>
        <v>1.03</v>
      </c>
      <c r="M13" s="21">
        <v>19070</v>
      </c>
      <c r="N13" s="31">
        <f t="shared" si="6"/>
        <v>183.36</v>
      </c>
      <c r="O13" s="31">
        <f t="shared" si="7"/>
        <v>189</v>
      </c>
      <c r="P13" s="31">
        <v>0</v>
      </c>
      <c r="Q13" s="32">
        <f t="shared" si="9"/>
        <v>189</v>
      </c>
      <c r="R13" s="10">
        <v>0</v>
      </c>
      <c r="S13" s="10">
        <f t="shared" si="11"/>
        <v>0</v>
      </c>
      <c r="T13" s="10">
        <f t="shared" si="12"/>
        <v>189</v>
      </c>
      <c r="U13" s="10">
        <f t="shared" si="13"/>
        <v>34</v>
      </c>
      <c r="V13" s="32">
        <f t="shared" si="14"/>
        <v>223</v>
      </c>
    </row>
    <row r="14" spans="1:22">
      <c r="A14" s="6">
        <v>9</v>
      </c>
      <c r="B14" s="36">
        <v>3562056132</v>
      </c>
      <c r="C14" s="6"/>
      <c r="D14" s="4" t="s">
        <v>168</v>
      </c>
      <c r="E14" s="4" t="s">
        <v>154</v>
      </c>
      <c r="F14" s="38">
        <v>44378</v>
      </c>
      <c r="G14" s="5" t="s">
        <v>66</v>
      </c>
      <c r="H14" s="6"/>
      <c r="I14" s="30">
        <v>26</v>
      </c>
      <c r="J14" s="30">
        <v>2.65</v>
      </c>
      <c r="K14" s="30">
        <v>0</v>
      </c>
      <c r="L14" s="30">
        <f t="shared" si="15"/>
        <v>2.65</v>
      </c>
      <c r="M14" s="21">
        <v>18993</v>
      </c>
      <c r="N14" s="31">
        <f t="shared" si="6"/>
        <v>182.62</v>
      </c>
      <c r="O14" s="31">
        <f t="shared" si="7"/>
        <v>484</v>
      </c>
      <c r="P14" s="31">
        <f t="shared" si="8"/>
        <v>3.63</v>
      </c>
      <c r="Q14" s="32">
        <f t="shared" si="9"/>
        <v>480</v>
      </c>
      <c r="R14" s="10">
        <f t="shared" si="10"/>
        <v>15.73</v>
      </c>
      <c r="S14" s="10">
        <f t="shared" si="11"/>
        <v>15.73</v>
      </c>
      <c r="T14" s="10">
        <f t="shared" si="12"/>
        <v>499.73</v>
      </c>
      <c r="U14" s="10">
        <f t="shared" si="13"/>
        <v>90</v>
      </c>
      <c r="V14" s="32">
        <f t="shared" si="14"/>
        <v>589.73</v>
      </c>
    </row>
    <row r="15" spans="1:22">
      <c r="A15" s="6">
        <v>10</v>
      </c>
      <c r="B15" s="36">
        <v>3562056137</v>
      </c>
      <c r="C15" s="6"/>
      <c r="D15" s="4" t="s">
        <v>152</v>
      </c>
      <c r="E15" s="4" t="s">
        <v>153</v>
      </c>
      <c r="F15" s="38">
        <v>44378</v>
      </c>
      <c r="G15" s="5" t="s">
        <v>127</v>
      </c>
      <c r="H15" s="6"/>
      <c r="I15" s="30">
        <v>26</v>
      </c>
      <c r="J15" s="30">
        <v>0</v>
      </c>
      <c r="K15" s="30">
        <v>0</v>
      </c>
      <c r="L15" s="30">
        <f t="shared" si="15"/>
        <v>0</v>
      </c>
      <c r="M15" s="21">
        <v>17234</v>
      </c>
      <c r="N15" s="31">
        <f t="shared" si="6"/>
        <v>165.71</v>
      </c>
      <c r="O15" s="31">
        <f t="shared" si="7"/>
        <v>0</v>
      </c>
      <c r="P15" s="31">
        <f t="shared" si="8"/>
        <v>0</v>
      </c>
      <c r="Q15" s="32">
        <f t="shared" si="9"/>
        <v>0</v>
      </c>
      <c r="R15" s="10">
        <f t="shared" si="10"/>
        <v>0</v>
      </c>
      <c r="S15" s="10">
        <f t="shared" si="11"/>
        <v>0</v>
      </c>
      <c r="T15" s="10">
        <f t="shared" si="12"/>
        <v>0</v>
      </c>
      <c r="U15" s="10">
        <f t="shared" si="13"/>
        <v>0</v>
      </c>
      <c r="V15" s="32">
        <f t="shared" si="14"/>
        <v>0</v>
      </c>
    </row>
    <row r="16" spans="1:22">
      <c r="A16" s="6">
        <v>11</v>
      </c>
      <c r="B16" s="36">
        <v>3562028794</v>
      </c>
      <c r="C16" s="6"/>
      <c r="D16" s="4" t="s">
        <v>172</v>
      </c>
      <c r="E16" s="4" t="s">
        <v>171</v>
      </c>
      <c r="F16" s="38">
        <v>43693</v>
      </c>
      <c r="G16" s="5" t="s">
        <v>66</v>
      </c>
      <c r="H16" s="6"/>
      <c r="I16" s="30">
        <v>26</v>
      </c>
      <c r="J16" s="30">
        <v>9.18</v>
      </c>
      <c r="K16" s="30">
        <v>0</v>
      </c>
      <c r="L16" s="30">
        <f t="shared" si="15"/>
        <v>9.18</v>
      </c>
      <c r="M16" s="21">
        <v>18993</v>
      </c>
      <c r="N16" s="31">
        <f t="shared" si="6"/>
        <v>182.62</v>
      </c>
      <c r="O16" s="31">
        <f t="shared" si="7"/>
        <v>1677</v>
      </c>
      <c r="P16" s="31">
        <f t="shared" si="8"/>
        <v>12.577500000000001</v>
      </c>
      <c r="Q16" s="32">
        <f t="shared" si="9"/>
        <v>1664</v>
      </c>
      <c r="R16" s="10">
        <f t="shared" si="10"/>
        <v>54.502499999999998</v>
      </c>
      <c r="S16" s="10">
        <f t="shared" si="11"/>
        <v>54.502499999999998</v>
      </c>
      <c r="T16" s="10">
        <f t="shared" si="12"/>
        <v>1731.5025000000001</v>
      </c>
      <c r="U16" s="10">
        <f t="shared" si="13"/>
        <v>312</v>
      </c>
      <c r="V16" s="32">
        <f t="shared" si="14"/>
        <v>2043.5025000000001</v>
      </c>
    </row>
    <row r="17" spans="1:22">
      <c r="A17" s="6">
        <v>12</v>
      </c>
      <c r="B17" s="36">
        <v>3562044038</v>
      </c>
      <c r="C17" s="6"/>
      <c r="D17" s="4" t="s">
        <v>173</v>
      </c>
      <c r="E17" s="4" t="s">
        <v>174</v>
      </c>
      <c r="F17" s="38">
        <v>44194</v>
      </c>
      <c r="G17" s="5" t="s">
        <v>66</v>
      </c>
      <c r="H17" s="6"/>
      <c r="I17" s="30">
        <v>26</v>
      </c>
      <c r="J17" s="30">
        <v>2.75</v>
      </c>
      <c r="K17" s="30">
        <v>0</v>
      </c>
      <c r="L17" s="30">
        <f t="shared" si="15"/>
        <v>2.75</v>
      </c>
      <c r="M17" s="21">
        <v>19070</v>
      </c>
      <c r="N17" s="31">
        <f t="shared" si="6"/>
        <v>183.36</v>
      </c>
      <c r="O17" s="31">
        <f t="shared" si="7"/>
        <v>505</v>
      </c>
      <c r="P17" s="31">
        <f t="shared" si="8"/>
        <v>3.7875000000000001</v>
      </c>
      <c r="Q17" s="32">
        <f t="shared" si="9"/>
        <v>501</v>
      </c>
      <c r="R17" s="10">
        <f t="shared" si="10"/>
        <v>16.412500000000001</v>
      </c>
      <c r="S17" s="10">
        <f t="shared" si="11"/>
        <v>16.412500000000001</v>
      </c>
      <c r="T17" s="10">
        <f t="shared" si="12"/>
        <v>521.41250000000002</v>
      </c>
      <c r="U17" s="10">
        <f t="shared" si="13"/>
        <v>94</v>
      </c>
      <c r="V17" s="32">
        <f t="shared" si="14"/>
        <v>615.41250000000002</v>
      </c>
    </row>
    <row r="18" spans="1:22">
      <c r="A18" s="6">
        <v>13</v>
      </c>
      <c r="B18" s="36">
        <v>3562060691</v>
      </c>
      <c r="C18" s="6"/>
      <c r="D18" s="4" t="s">
        <v>164</v>
      </c>
      <c r="E18" s="4" t="s">
        <v>165</v>
      </c>
      <c r="F18" s="38">
        <v>44446</v>
      </c>
      <c r="G18" s="5" t="s">
        <v>66</v>
      </c>
      <c r="H18" s="6"/>
      <c r="I18" s="30">
        <v>26</v>
      </c>
      <c r="J18" s="30">
        <v>5.4</v>
      </c>
      <c r="K18" s="30">
        <v>0</v>
      </c>
      <c r="L18" s="30">
        <f t="shared" si="15"/>
        <v>5.4</v>
      </c>
      <c r="M18" s="21">
        <v>18993</v>
      </c>
      <c r="N18" s="31">
        <f t="shared" si="6"/>
        <v>182.62</v>
      </c>
      <c r="O18" s="31">
        <f t="shared" si="7"/>
        <v>987</v>
      </c>
      <c r="P18" s="31">
        <f t="shared" si="8"/>
        <v>7.4024999999999999</v>
      </c>
      <c r="Q18" s="32">
        <f t="shared" si="9"/>
        <v>980</v>
      </c>
      <c r="R18" s="10">
        <f t="shared" si="10"/>
        <v>32.077500000000001</v>
      </c>
      <c r="S18" s="10">
        <f t="shared" si="11"/>
        <v>32.077500000000001</v>
      </c>
      <c r="T18" s="10">
        <f t="shared" si="12"/>
        <v>1019.0775</v>
      </c>
      <c r="U18" s="10">
        <f t="shared" si="13"/>
        <v>183</v>
      </c>
      <c r="V18" s="32">
        <f t="shared" si="14"/>
        <v>1202.0774999999999</v>
      </c>
    </row>
    <row r="19" spans="1:22">
      <c r="A19" s="6">
        <v>14</v>
      </c>
      <c r="B19" s="36">
        <v>3562061964</v>
      </c>
      <c r="C19" s="6"/>
      <c r="D19" s="4" t="s">
        <v>177</v>
      </c>
      <c r="E19" s="4" t="s">
        <v>178</v>
      </c>
      <c r="F19" s="38">
        <v>44557</v>
      </c>
      <c r="G19" s="5" t="s">
        <v>176</v>
      </c>
      <c r="H19" s="6"/>
      <c r="I19" s="30">
        <v>26</v>
      </c>
      <c r="J19" s="30">
        <v>5.9</v>
      </c>
      <c r="K19" s="30">
        <v>0</v>
      </c>
      <c r="L19" s="30">
        <f t="shared" si="15"/>
        <v>5.9</v>
      </c>
      <c r="M19" s="21">
        <v>19473</v>
      </c>
      <c r="N19" s="31">
        <f t="shared" si="6"/>
        <v>187.24</v>
      </c>
      <c r="O19" s="31">
        <f t="shared" si="7"/>
        <v>1105</v>
      </c>
      <c r="P19" s="31">
        <v>0</v>
      </c>
      <c r="Q19" s="32">
        <f t="shared" si="9"/>
        <v>1105</v>
      </c>
      <c r="R19" s="10">
        <v>0</v>
      </c>
      <c r="S19" s="10">
        <f t="shared" si="11"/>
        <v>0</v>
      </c>
      <c r="T19" s="10">
        <f t="shared" si="12"/>
        <v>1105</v>
      </c>
      <c r="U19" s="10">
        <f t="shared" si="13"/>
        <v>199</v>
      </c>
      <c r="V19" s="32">
        <f t="shared" si="14"/>
        <v>1304</v>
      </c>
    </row>
    <row r="20" spans="1:22">
      <c r="A20" s="6">
        <v>15</v>
      </c>
      <c r="B20" s="36">
        <v>3562033964</v>
      </c>
      <c r="C20" s="6"/>
      <c r="D20" s="4" t="s">
        <v>181</v>
      </c>
      <c r="E20" s="4" t="s">
        <v>182</v>
      </c>
      <c r="F20" s="38">
        <v>43876</v>
      </c>
      <c r="G20" s="5" t="s">
        <v>70</v>
      </c>
      <c r="H20" s="6"/>
      <c r="I20" s="30">
        <v>26</v>
      </c>
      <c r="J20" s="30">
        <v>0</v>
      </c>
      <c r="K20" s="30">
        <v>0</v>
      </c>
      <c r="L20" s="30">
        <f t="shared" si="15"/>
        <v>0</v>
      </c>
      <c r="M20" s="21">
        <v>17234</v>
      </c>
      <c r="N20" s="31">
        <f t="shared" si="6"/>
        <v>165.71</v>
      </c>
      <c r="O20" s="31">
        <f t="shared" si="7"/>
        <v>0</v>
      </c>
      <c r="P20" s="31">
        <f t="shared" si="8"/>
        <v>0</v>
      </c>
      <c r="Q20" s="32">
        <f t="shared" si="9"/>
        <v>0</v>
      </c>
      <c r="R20" s="10">
        <f t="shared" si="10"/>
        <v>0</v>
      </c>
      <c r="S20" s="10">
        <f t="shared" si="11"/>
        <v>0</v>
      </c>
      <c r="T20" s="10">
        <f t="shared" si="12"/>
        <v>0</v>
      </c>
      <c r="U20" s="10">
        <f t="shared" si="13"/>
        <v>0</v>
      </c>
      <c r="V20" s="32">
        <f t="shared" si="14"/>
        <v>0</v>
      </c>
    </row>
    <row r="21" spans="1:22">
      <c r="A21" s="6">
        <v>16</v>
      </c>
      <c r="B21" s="7">
        <v>3562018295</v>
      </c>
      <c r="C21" s="4">
        <v>5021</v>
      </c>
      <c r="D21" s="4" t="s">
        <v>185</v>
      </c>
      <c r="E21" s="4" t="s">
        <v>186</v>
      </c>
      <c r="F21" s="5">
        <v>43453</v>
      </c>
      <c r="G21" s="5" t="s">
        <v>70</v>
      </c>
      <c r="H21" s="6"/>
      <c r="I21" s="30">
        <v>26</v>
      </c>
      <c r="J21" s="30">
        <v>8.77</v>
      </c>
      <c r="K21" s="30">
        <v>0</v>
      </c>
      <c r="L21" s="30">
        <f t="shared" si="15"/>
        <v>8.77</v>
      </c>
      <c r="M21" s="21">
        <v>17234</v>
      </c>
      <c r="N21" s="31">
        <f t="shared" si="6"/>
        <v>165.71</v>
      </c>
      <c r="O21" s="31">
        <f t="shared" si="7"/>
        <v>1454</v>
      </c>
      <c r="P21" s="31">
        <f t="shared" si="8"/>
        <v>10.904999999999999</v>
      </c>
      <c r="Q21" s="32">
        <f t="shared" si="9"/>
        <v>1443</v>
      </c>
      <c r="R21" s="10">
        <f t="shared" si="10"/>
        <v>47.255000000000003</v>
      </c>
      <c r="S21" s="10">
        <f t="shared" si="11"/>
        <v>47.255000000000003</v>
      </c>
      <c r="T21" s="10">
        <f t="shared" si="12"/>
        <v>1501.2550000000001</v>
      </c>
      <c r="U21" s="10">
        <f t="shared" si="13"/>
        <v>270</v>
      </c>
      <c r="V21" s="32">
        <f t="shared" si="14"/>
        <v>1771.2550000000001</v>
      </c>
    </row>
    <row r="22" spans="1:22">
      <c r="A22" s="6">
        <v>17</v>
      </c>
      <c r="B22" s="7">
        <v>3562076430</v>
      </c>
      <c r="C22" s="4"/>
      <c r="D22" s="4" t="s">
        <v>188</v>
      </c>
      <c r="E22" s="4" t="s">
        <v>260</v>
      </c>
      <c r="F22" s="5" t="s">
        <v>189</v>
      </c>
      <c r="G22" s="5" t="s">
        <v>66</v>
      </c>
      <c r="H22" s="6"/>
      <c r="I22" s="30">
        <v>26</v>
      </c>
      <c r="J22" s="30">
        <v>0</v>
      </c>
      <c r="K22" s="30">
        <v>0</v>
      </c>
      <c r="L22" s="30">
        <f t="shared" si="15"/>
        <v>0</v>
      </c>
      <c r="M22" s="21">
        <v>18994</v>
      </c>
      <c r="N22" s="31">
        <f t="shared" si="6"/>
        <v>182.63</v>
      </c>
      <c r="O22" s="31">
        <f t="shared" si="7"/>
        <v>0</v>
      </c>
      <c r="P22" s="31">
        <f t="shared" si="8"/>
        <v>0</v>
      </c>
      <c r="Q22" s="32">
        <f t="shared" si="9"/>
        <v>0</v>
      </c>
      <c r="R22" s="10">
        <f t="shared" si="10"/>
        <v>0</v>
      </c>
      <c r="S22" s="10">
        <f t="shared" si="11"/>
        <v>0</v>
      </c>
      <c r="T22" s="10">
        <f t="shared" si="12"/>
        <v>0</v>
      </c>
      <c r="U22" s="10">
        <f t="shared" si="13"/>
        <v>0</v>
      </c>
      <c r="V22" s="32">
        <f t="shared" si="14"/>
        <v>0</v>
      </c>
    </row>
    <row r="23" spans="1:22">
      <c r="A23" s="6">
        <v>18</v>
      </c>
      <c r="B23" s="7">
        <v>3562017868</v>
      </c>
      <c r="C23" s="4">
        <v>4592</v>
      </c>
      <c r="D23" s="4" t="s">
        <v>192</v>
      </c>
      <c r="E23" s="45" t="s">
        <v>193</v>
      </c>
      <c r="F23" s="46">
        <v>43369</v>
      </c>
      <c r="G23" s="5" t="s">
        <v>66</v>
      </c>
      <c r="H23" s="6"/>
      <c r="I23" s="30">
        <v>26</v>
      </c>
      <c r="J23" s="30">
        <v>7.7</v>
      </c>
      <c r="K23" s="30">
        <v>0</v>
      </c>
      <c r="L23" s="30">
        <f t="shared" si="15"/>
        <v>7.7</v>
      </c>
      <c r="M23" s="21">
        <v>18993</v>
      </c>
      <c r="N23" s="31">
        <f t="shared" si="6"/>
        <v>182.62</v>
      </c>
      <c r="O23" s="31">
        <f t="shared" si="7"/>
        <v>1407</v>
      </c>
      <c r="P23" s="31">
        <f t="shared" si="8"/>
        <v>10.5525</v>
      </c>
      <c r="Q23" s="32">
        <f t="shared" si="9"/>
        <v>1396</v>
      </c>
      <c r="R23" s="10">
        <f t="shared" si="10"/>
        <v>45.727499999999999</v>
      </c>
      <c r="S23" s="10">
        <f t="shared" si="11"/>
        <v>45.727499999999999</v>
      </c>
      <c r="T23" s="10">
        <f t="shared" si="12"/>
        <v>1452.7275</v>
      </c>
      <c r="U23" s="10">
        <f t="shared" si="13"/>
        <v>261</v>
      </c>
      <c r="V23" s="32">
        <f t="shared" si="14"/>
        <v>1713.7275</v>
      </c>
    </row>
    <row r="24" spans="1:22">
      <c r="A24" s="6">
        <v>19</v>
      </c>
      <c r="B24" s="7">
        <v>3562017869</v>
      </c>
      <c r="C24" s="4">
        <v>5024</v>
      </c>
      <c r="D24" s="4" t="s">
        <v>197</v>
      </c>
      <c r="E24" s="45" t="s">
        <v>198</v>
      </c>
      <c r="F24" s="46">
        <v>43405</v>
      </c>
      <c r="G24" s="5" t="s">
        <v>66</v>
      </c>
      <c r="H24" s="6"/>
      <c r="I24" s="30">
        <v>26</v>
      </c>
      <c r="J24" s="30">
        <v>0</v>
      </c>
      <c r="K24" s="30">
        <v>0</v>
      </c>
      <c r="L24" s="30">
        <f t="shared" si="15"/>
        <v>0</v>
      </c>
      <c r="M24" s="21">
        <v>19070</v>
      </c>
      <c r="N24" s="31">
        <f t="shared" si="6"/>
        <v>183.36</v>
      </c>
      <c r="O24" s="31">
        <f t="shared" si="7"/>
        <v>0</v>
      </c>
      <c r="P24" s="31">
        <v>0</v>
      </c>
      <c r="Q24" s="32">
        <f t="shared" si="9"/>
        <v>0</v>
      </c>
      <c r="R24" s="10">
        <v>0</v>
      </c>
      <c r="S24" s="10">
        <f t="shared" si="11"/>
        <v>0</v>
      </c>
      <c r="T24" s="10">
        <f t="shared" si="12"/>
        <v>0</v>
      </c>
      <c r="U24" s="10">
        <f t="shared" si="13"/>
        <v>0</v>
      </c>
      <c r="V24" s="32">
        <f t="shared" si="14"/>
        <v>0</v>
      </c>
    </row>
    <row r="25" spans="1:22">
      <c r="A25" s="6">
        <v>20</v>
      </c>
      <c r="B25" s="7">
        <v>3562021019</v>
      </c>
      <c r="C25" s="4">
        <v>6196</v>
      </c>
      <c r="D25" s="4" t="s">
        <v>201</v>
      </c>
      <c r="E25" s="45" t="s">
        <v>202</v>
      </c>
      <c r="F25" s="46">
        <v>43584</v>
      </c>
      <c r="G25" s="5" t="s">
        <v>70</v>
      </c>
      <c r="H25" s="6"/>
      <c r="I25" s="30">
        <v>26</v>
      </c>
      <c r="J25" s="30">
        <v>6.08</v>
      </c>
      <c r="K25" s="30">
        <v>0</v>
      </c>
      <c r="L25" s="30">
        <f t="shared" si="15"/>
        <v>6.08</v>
      </c>
      <c r="M25" s="21">
        <v>17234</v>
      </c>
      <c r="N25" s="31">
        <f t="shared" si="6"/>
        <v>165.71</v>
      </c>
      <c r="O25" s="31">
        <f t="shared" si="7"/>
        <v>1008</v>
      </c>
      <c r="P25" s="31">
        <f t="shared" si="8"/>
        <v>7.56</v>
      </c>
      <c r="Q25" s="32">
        <f t="shared" si="9"/>
        <v>1000</v>
      </c>
      <c r="R25" s="10">
        <f t="shared" si="10"/>
        <v>32.76</v>
      </c>
      <c r="S25" s="10">
        <f t="shared" si="11"/>
        <v>32.76</v>
      </c>
      <c r="T25" s="10">
        <f t="shared" si="12"/>
        <v>1040.76</v>
      </c>
      <c r="U25" s="10">
        <f t="shared" si="13"/>
        <v>187</v>
      </c>
      <c r="V25" s="32">
        <f t="shared" si="14"/>
        <v>1227.76</v>
      </c>
    </row>
    <row r="26" spans="1:22">
      <c r="A26" s="6">
        <v>21</v>
      </c>
      <c r="B26" s="7">
        <v>3562021020</v>
      </c>
      <c r="C26" s="4">
        <v>6360</v>
      </c>
      <c r="D26" s="4" t="s">
        <v>205</v>
      </c>
      <c r="E26" s="45" t="s">
        <v>206</v>
      </c>
      <c r="F26" s="46">
        <v>43598</v>
      </c>
      <c r="G26" s="5" t="s">
        <v>70</v>
      </c>
      <c r="H26" s="6"/>
      <c r="I26" s="30">
        <v>26</v>
      </c>
      <c r="J26" s="30">
        <v>4.7</v>
      </c>
      <c r="K26" s="30">
        <v>0</v>
      </c>
      <c r="L26" s="30">
        <f t="shared" si="15"/>
        <v>4.7</v>
      </c>
      <c r="M26" s="21">
        <v>17235</v>
      </c>
      <c r="N26" s="31">
        <f t="shared" si="6"/>
        <v>165.72</v>
      </c>
      <c r="O26" s="31">
        <f t="shared" si="7"/>
        <v>779</v>
      </c>
      <c r="P26" s="31">
        <f t="shared" si="8"/>
        <v>5.8425000000000002</v>
      </c>
      <c r="Q26" s="32">
        <f t="shared" si="9"/>
        <v>773</v>
      </c>
      <c r="R26" s="10">
        <f t="shared" si="10"/>
        <v>25.317499999999999</v>
      </c>
      <c r="S26" s="10">
        <f t="shared" si="11"/>
        <v>25.317499999999999</v>
      </c>
      <c r="T26" s="10">
        <f t="shared" si="12"/>
        <v>804.3175</v>
      </c>
      <c r="U26" s="10">
        <f t="shared" si="13"/>
        <v>145</v>
      </c>
      <c r="V26" s="32">
        <f t="shared" si="14"/>
        <v>949.3175</v>
      </c>
    </row>
    <row r="27" spans="1:22">
      <c r="A27" s="6">
        <v>22</v>
      </c>
      <c r="B27" s="7">
        <v>3562019997</v>
      </c>
      <c r="C27" s="4">
        <v>5179</v>
      </c>
      <c r="D27" s="4" t="s">
        <v>209</v>
      </c>
      <c r="E27" s="45" t="s">
        <v>210</v>
      </c>
      <c r="F27" s="46">
        <v>43474</v>
      </c>
      <c r="G27" s="5" t="s">
        <v>70</v>
      </c>
      <c r="H27" s="6"/>
      <c r="I27" s="30">
        <v>26</v>
      </c>
      <c r="J27" s="30">
        <v>0</v>
      </c>
      <c r="K27" s="30">
        <v>0</v>
      </c>
      <c r="L27" s="30">
        <f t="shared" si="15"/>
        <v>0</v>
      </c>
      <c r="M27" s="21">
        <v>17234</v>
      </c>
      <c r="N27" s="31">
        <f t="shared" si="6"/>
        <v>165.71</v>
      </c>
      <c r="O27" s="31">
        <f t="shared" si="7"/>
        <v>0</v>
      </c>
      <c r="P27" s="31">
        <f t="shared" si="8"/>
        <v>0</v>
      </c>
      <c r="Q27" s="32">
        <f t="shared" si="9"/>
        <v>0</v>
      </c>
      <c r="R27" s="10">
        <f t="shared" si="10"/>
        <v>0</v>
      </c>
      <c r="S27" s="10">
        <f t="shared" si="11"/>
        <v>0</v>
      </c>
      <c r="T27" s="10">
        <f t="shared" si="12"/>
        <v>0</v>
      </c>
      <c r="U27" s="10">
        <f t="shared" si="13"/>
        <v>0</v>
      </c>
      <c r="V27" s="32">
        <f t="shared" si="14"/>
        <v>0</v>
      </c>
    </row>
    <row r="28" spans="1:22">
      <c r="A28" s="6">
        <v>23</v>
      </c>
      <c r="B28" s="7">
        <v>3562027441</v>
      </c>
      <c r="C28" s="4"/>
      <c r="D28" s="54" t="s">
        <v>213</v>
      </c>
      <c r="E28" s="55" t="s">
        <v>214</v>
      </c>
      <c r="F28" s="46">
        <v>43648</v>
      </c>
      <c r="G28" s="5" t="s">
        <v>70</v>
      </c>
      <c r="H28" s="6"/>
      <c r="I28" s="30">
        <v>26</v>
      </c>
      <c r="J28" s="30">
        <v>0</v>
      </c>
      <c r="K28" s="30">
        <v>0</v>
      </c>
      <c r="L28" s="30">
        <f t="shared" si="15"/>
        <v>0</v>
      </c>
      <c r="M28" s="21">
        <v>17234</v>
      </c>
      <c r="N28" s="31">
        <f t="shared" si="6"/>
        <v>165.71</v>
      </c>
      <c r="O28" s="31">
        <f t="shared" si="7"/>
        <v>0</v>
      </c>
      <c r="P28" s="31">
        <f t="shared" si="8"/>
        <v>0</v>
      </c>
      <c r="Q28" s="32">
        <f t="shared" si="9"/>
        <v>0</v>
      </c>
      <c r="R28" s="10">
        <f t="shared" si="10"/>
        <v>0</v>
      </c>
      <c r="S28" s="10">
        <f t="shared" si="11"/>
        <v>0</v>
      </c>
      <c r="T28" s="10">
        <f t="shared" si="12"/>
        <v>0</v>
      </c>
      <c r="U28" s="10">
        <f t="shared" si="13"/>
        <v>0</v>
      </c>
      <c r="V28" s="32">
        <f t="shared" si="14"/>
        <v>0</v>
      </c>
    </row>
    <row r="29" spans="1:22">
      <c r="A29" s="6">
        <v>24</v>
      </c>
      <c r="B29" s="7">
        <v>3562026906</v>
      </c>
      <c r="C29" s="4"/>
      <c r="D29" s="54" t="s">
        <v>217</v>
      </c>
      <c r="E29" s="55" t="s">
        <v>218</v>
      </c>
      <c r="F29" s="46">
        <v>43654</v>
      </c>
      <c r="G29" s="5" t="s">
        <v>70</v>
      </c>
      <c r="H29" s="6"/>
      <c r="I29" s="30">
        <v>26</v>
      </c>
      <c r="J29" s="30">
        <v>0</v>
      </c>
      <c r="K29" s="30">
        <v>0</v>
      </c>
      <c r="L29" s="30">
        <f t="shared" si="15"/>
        <v>0</v>
      </c>
      <c r="M29" s="21">
        <v>17234</v>
      </c>
      <c r="N29" s="31">
        <f t="shared" si="6"/>
        <v>165.71</v>
      </c>
      <c r="O29" s="31">
        <f t="shared" si="7"/>
        <v>0</v>
      </c>
      <c r="P29" s="31">
        <f t="shared" si="8"/>
        <v>0</v>
      </c>
      <c r="Q29" s="32">
        <f t="shared" si="9"/>
        <v>0</v>
      </c>
      <c r="R29" s="10">
        <f t="shared" si="10"/>
        <v>0</v>
      </c>
      <c r="S29" s="10">
        <f t="shared" si="11"/>
        <v>0</v>
      </c>
      <c r="T29" s="10">
        <f t="shared" si="12"/>
        <v>0</v>
      </c>
      <c r="U29" s="10">
        <f t="shared" si="13"/>
        <v>0</v>
      </c>
      <c r="V29" s="32">
        <f t="shared" si="14"/>
        <v>0</v>
      </c>
    </row>
    <row r="30" spans="1:22">
      <c r="A30" s="6">
        <v>25</v>
      </c>
      <c r="B30" s="7">
        <v>3562027124</v>
      </c>
      <c r="C30" s="4"/>
      <c r="D30" s="54" t="s">
        <v>221</v>
      </c>
      <c r="E30" s="55" t="s">
        <v>222</v>
      </c>
      <c r="F30" s="46">
        <v>43647</v>
      </c>
      <c r="G30" s="5" t="s">
        <v>66</v>
      </c>
      <c r="H30" s="6"/>
      <c r="I30" s="30">
        <v>26</v>
      </c>
      <c r="J30" s="30">
        <v>0</v>
      </c>
      <c r="K30" s="30">
        <v>0</v>
      </c>
      <c r="L30" s="30">
        <f t="shared" si="15"/>
        <v>0</v>
      </c>
      <c r="M30" s="21">
        <v>18993</v>
      </c>
      <c r="N30" s="31">
        <f t="shared" si="6"/>
        <v>182.62</v>
      </c>
      <c r="O30" s="31">
        <f t="shared" si="7"/>
        <v>0</v>
      </c>
      <c r="P30" s="31">
        <f t="shared" si="8"/>
        <v>0</v>
      </c>
      <c r="Q30" s="32">
        <f t="shared" si="9"/>
        <v>0</v>
      </c>
      <c r="R30" s="10">
        <f t="shared" si="10"/>
        <v>0</v>
      </c>
      <c r="S30" s="10">
        <f t="shared" si="11"/>
        <v>0</v>
      </c>
      <c r="T30" s="10">
        <f t="shared" si="12"/>
        <v>0</v>
      </c>
      <c r="U30" s="10">
        <f t="shared" si="13"/>
        <v>0</v>
      </c>
      <c r="V30" s="32">
        <f t="shared" si="14"/>
        <v>0</v>
      </c>
    </row>
    <row r="31" spans="1:22">
      <c r="A31" s="6">
        <v>26</v>
      </c>
      <c r="B31" s="7">
        <v>3562027123</v>
      </c>
      <c r="C31" s="4"/>
      <c r="D31" s="54" t="s">
        <v>225</v>
      </c>
      <c r="E31" s="55" t="s">
        <v>226</v>
      </c>
      <c r="F31" s="46">
        <v>43648</v>
      </c>
      <c r="G31" s="5" t="s">
        <v>70</v>
      </c>
      <c r="H31" s="6"/>
      <c r="I31" s="30">
        <v>26</v>
      </c>
      <c r="J31" s="30">
        <v>3.83</v>
      </c>
      <c r="K31" s="30">
        <v>0</v>
      </c>
      <c r="L31" s="30">
        <f t="shared" si="15"/>
        <v>3.83</v>
      </c>
      <c r="M31" s="21">
        <v>17234</v>
      </c>
      <c r="N31" s="31">
        <f t="shared" si="6"/>
        <v>165.71</v>
      </c>
      <c r="O31" s="31">
        <f t="shared" si="7"/>
        <v>635</v>
      </c>
      <c r="P31" s="31">
        <f t="shared" si="8"/>
        <v>4.7625000000000002</v>
      </c>
      <c r="Q31" s="32">
        <f t="shared" si="9"/>
        <v>630</v>
      </c>
      <c r="R31" s="10">
        <f t="shared" si="10"/>
        <v>20.637499999999999</v>
      </c>
      <c r="S31" s="10">
        <f t="shared" si="11"/>
        <v>20.637499999999999</v>
      </c>
      <c r="T31" s="10">
        <f t="shared" si="12"/>
        <v>655.63750000000005</v>
      </c>
      <c r="U31" s="10">
        <f t="shared" si="13"/>
        <v>118</v>
      </c>
      <c r="V31" s="32">
        <f t="shared" si="14"/>
        <v>773.63750000000005</v>
      </c>
    </row>
    <row r="32" spans="1:22">
      <c r="A32" s="6">
        <v>27</v>
      </c>
      <c r="B32" s="7">
        <v>3562030249</v>
      </c>
      <c r="C32" s="4"/>
      <c r="D32" s="54" t="s">
        <v>229</v>
      </c>
      <c r="E32" s="55" t="s">
        <v>230</v>
      </c>
      <c r="F32" s="46">
        <v>43753</v>
      </c>
      <c r="G32" s="5" t="s">
        <v>66</v>
      </c>
      <c r="H32" s="6"/>
      <c r="I32" s="30">
        <v>26</v>
      </c>
      <c r="J32" s="30">
        <v>4</v>
      </c>
      <c r="K32" s="30">
        <v>0</v>
      </c>
      <c r="L32" s="30">
        <f t="shared" si="15"/>
        <v>4</v>
      </c>
      <c r="M32" s="21">
        <v>19070</v>
      </c>
      <c r="N32" s="31">
        <f t="shared" si="6"/>
        <v>183.36</v>
      </c>
      <c r="O32" s="31">
        <f t="shared" si="7"/>
        <v>734</v>
      </c>
      <c r="P32" s="31">
        <v>0</v>
      </c>
      <c r="Q32" s="32">
        <f t="shared" si="9"/>
        <v>734</v>
      </c>
      <c r="R32" s="10">
        <v>0</v>
      </c>
      <c r="S32" s="10">
        <f t="shared" si="11"/>
        <v>0</v>
      </c>
      <c r="T32" s="10">
        <f t="shared" si="12"/>
        <v>734</v>
      </c>
      <c r="U32" s="10">
        <f t="shared" si="13"/>
        <v>132</v>
      </c>
      <c r="V32" s="32">
        <f t="shared" si="14"/>
        <v>866</v>
      </c>
    </row>
    <row r="33" spans="1:44">
      <c r="A33" s="6">
        <v>28</v>
      </c>
      <c r="B33" s="7">
        <v>3562030436</v>
      </c>
      <c r="C33" s="4"/>
      <c r="D33" s="54" t="s">
        <v>233</v>
      </c>
      <c r="E33" s="55" t="s">
        <v>234</v>
      </c>
      <c r="F33" s="46">
        <v>43762</v>
      </c>
      <c r="G33" s="5" t="s">
        <v>66</v>
      </c>
      <c r="H33" s="6"/>
      <c r="I33" s="30">
        <v>26</v>
      </c>
      <c r="J33" s="30">
        <v>4.4800000000000004</v>
      </c>
      <c r="K33" s="30">
        <v>0</v>
      </c>
      <c r="L33" s="30">
        <f t="shared" si="15"/>
        <v>4.4800000000000004</v>
      </c>
      <c r="M33" s="21">
        <v>18993</v>
      </c>
      <c r="N33" s="31">
        <f t="shared" si="6"/>
        <v>182.62</v>
      </c>
      <c r="O33" s="31">
        <f t="shared" si="7"/>
        <v>819</v>
      </c>
      <c r="P33" s="31">
        <f t="shared" si="8"/>
        <v>6.1425000000000001</v>
      </c>
      <c r="Q33" s="32">
        <f t="shared" si="9"/>
        <v>813</v>
      </c>
      <c r="R33" s="10">
        <f t="shared" si="10"/>
        <v>26.6175</v>
      </c>
      <c r="S33" s="10">
        <f t="shared" si="11"/>
        <v>26.6175</v>
      </c>
      <c r="T33" s="10">
        <f t="shared" si="12"/>
        <v>845.61749999999995</v>
      </c>
      <c r="U33" s="10">
        <f t="shared" si="13"/>
        <v>152</v>
      </c>
      <c r="V33" s="32">
        <f t="shared" si="14"/>
        <v>997.61749999999995</v>
      </c>
    </row>
    <row r="34" spans="1:44">
      <c r="A34" s="6">
        <v>29</v>
      </c>
      <c r="B34" s="7">
        <v>3562037113</v>
      </c>
      <c r="C34" s="56"/>
      <c r="D34" s="57" t="s">
        <v>237</v>
      </c>
      <c r="E34" s="48" t="s">
        <v>238</v>
      </c>
      <c r="F34" s="46" t="s">
        <v>239</v>
      </c>
      <c r="G34" s="57" t="s">
        <v>66</v>
      </c>
      <c r="H34" s="6"/>
      <c r="I34" s="30">
        <v>26</v>
      </c>
      <c r="J34" s="30">
        <v>3.98</v>
      </c>
      <c r="K34" s="30">
        <v>0</v>
      </c>
      <c r="L34" s="30">
        <f t="shared" si="15"/>
        <v>3.98</v>
      </c>
      <c r="M34" s="21">
        <v>18993</v>
      </c>
      <c r="N34" s="31">
        <f t="shared" si="6"/>
        <v>182.62</v>
      </c>
      <c r="O34" s="31">
        <f t="shared" si="7"/>
        <v>727</v>
      </c>
      <c r="P34" s="31">
        <f t="shared" si="8"/>
        <v>5.4524999999999997</v>
      </c>
      <c r="Q34" s="32">
        <f t="shared" si="9"/>
        <v>722</v>
      </c>
      <c r="R34" s="10">
        <f t="shared" si="10"/>
        <v>23.627500000000001</v>
      </c>
      <c r="S34" s="10">
        <f t="shared" si="11"/>
        <v>23.627500000000001</v>
      </c>
      <c r="T34" s="10">
        <f t="shared" si="12"/>
        <v>750.62750000000005</v>
      </c>
      <c r="U34" s="10">
        <f t="shared" si="13"/>
        <v>135</v>
      </c>
      <c r="V34" s="32">
        <f t="shared" si="14"/>
        <v>885.62750000000005</v>
      </c>
    </row>
    <row r="35" spans="1:44">
      <c r="A35" s="6">
        <v>30</v>
      </c>
      <c r="B35" s="7">
        <v>3562017867</v>
      </c>
      <c r="C35" s="56"/>
      <c r="D35" s="57" t="s">
        <v>242</v>
      </c>
      <c r="E35" s="48" t="s">
        <v>243</v>
      </c>
      <c r="F35" s="46">
        <v>44136</v>
      </c>
      <c r="G35" s="57" t="s">
        <v>66</v>
      </c>
      <c r="H35" s="6"/>
      <c r="I35" s="30">
        <v>26</v>
      </c>
      <c r="J35" s="30">
        <v>1.1000000000000001</v>
      </c>
      <c r="K35" s="30">
        <v>0</v>
      </c>
      <c r="L35" s="30">
        <f t="shared" si="15"/>
        <v>1.1000000000000001</v>
      </c>
      <c r="M35" s="21">
        <v>19070</v>
      </c>
      <c r="N35" s="31">
        <f t="shared" si="6"/>
        <v>183.36</v>
      </c>
      <c r="O35" s="31">
        <f t="shared" si="7"/>
        <v>202</v>
      </c>
      <c r="P35" s="31">
        <f t="shared" si="8"/>
        <v>1.5149999999999999</v>
      </c>
      <c r="Q35" s="32">
        <f t="shared" si="9"/>
        <v>200</v>
      </c>
      <c r="R35" s="10">
        <f t="shared" si="10"/>
        <v>6.5650000000000004</v>
      </c>
      <c r="S35" s="10">
        <f t="shared" si="11"/>
        <v>6.5650000000000004</v>
      </c>
      <c r="T35" s="10">
        <f t="shared" si="12"/>
        <v>208.565</v>
      </c>
      <c r="U35" s="10">
        <f t="shared" si="13"/>
        <v>38</v>
      </c>
      <c r="V35" s="32">
        <f t="shared" si="14"/>
        <v>246.565</v>
      </c>
    </row>
    <row r="36" spans="1:44">
      <c r="A36" s="6">
        <v>31</v>
      </c>
      <c r="B36" s="7">
        <v>3562029973</v>
      </c>
      <c r="C36" s="6">
        <v>6596</v>
      </c>
      <c r="D36" s="4" t="s">
        <v>246</v>
      </c>
      <c r="E36" s="4" t="s">
        <v>247</v>
      </c>
      <c r="F36" s="5">
        <v>43647</v>
      </c>
      <c r="G36" s="5" t="s">
        <v>248</v>
      </c>
      <c r="H36" s="6"/>
      <c r="I36" s="30">
        <v>26</v>
      </c>
      <c r="J36" s="30">
        <v>6.37</v>
      </c>
      <c r="K36" s="30">
        <v>0</v>
      </c>
      <c r="L36" s="30">
        <f t="shared" si="15"/>
        <v>6.37</v>
      </c>
      <c r="M36" s="21">
        <v>17234</v>
      </c>
      <c r="N36" s="31">
        <f t="shared" si="6"/>
        <v>165.71</v>
      </c>
      <c r="O36" s="31">
        <f t="shared" si="7"/>
        <v>1056</v>
      </c>
      <c r="P36" s="31">
        <f t="shared" si="8"/>
        <v>7.92</v>
      </c>
      <c r="Q36" s="32">
        <f t="shared" si="9"/>
        <v>1048</v>
      </c>
      <c r="R36" s="10">
        <f t="shared" si="10"/>
        <v>34.32</v>
      </c>
      <c r="S36" s="10">
        <f t="shared" si="11"/>
        <v>34.32</v>
      </c>
      <c r="T36" s="10">
        <f t="shared" si="12"/>
        <v>1090.32</v>
      </c>
      <c r="U36" s="10">
        <f t="shared" si="13"/>
        <v>196</v>
      </c>
      <c r="V36" s="32">
        <f t="shared" si="14"/>
        <v>1286.32</v>
      </c>
    </row>
    <row r="37" spans="1:44">
      <c r="A37" s="6">
        <v>32</v>
      </c>
      <c r="B37" s="7">
        <v>3562029977</v>
      </c>
      <c r="C37" s="6">
        <v>6597</v>
      </c>
      <c r="D37" s="4" t="s">
        <v>251</v>
      </c>
      <c r="E37" s="4" t="s">
        <v>213</v>
      </c>
      <c r="F37" s="5">
        <v>43664</v>
      </c>
      <c r="G37" s="5" t="s">
        <v>248</v>
      </c>
      <c r="H37" s="6"/>
      <c r="I37" s="30">
        <v>26</v>
      </c>
      <c r="J37" s="30">
        <v>4.37</v>
      </c>
      <c r="K37" s="30">
        <v>0</v>
      </c>
      <c r="L37" s="30">
        <f t="shared" si="15"/>
        <v>4.37</v>
      </c>
      <c r="M37" s="21">
        <v>17234</v>
      </c>
      <c r="N37" s="31">
        <f t="shared" si="6"/>
        <v>165.71</v>
      </c>
      <c r="O37" s="31">
        <f t="shared" si="7"/>
        <v>725</v>
      </c>
      <c r="P37" s="31">
        <f t="shared" si="8"/>
        <v>5.4375</v>
      </c>
      <c r="Q37" s="32">
        <f t="shared" si="9"/>
        <v>720</v>
      </c>
      <c r="R37" s="10">
        <f t="shared" si="10"/>
        <v>23.5625</v>
      </c>
      <c r="S37" s="10">
        <f t="shared" si="11"/>
        <v>23.5625</v>
      </c>
      <c r="T37" s="10">
        <f t="shared" si="12"/>
        <v>748.5625</v>
      </c>
      <c r="U37" s="10">
        <f t="shared" si="13"/>
        <v>135</v>
      </c>
      <c r="V37" s="32">
        <f t="shared" si="14"/>
        <v>883.5625</v>
      </c>
    </row>
    <row r="38" spans="1:44">
      <c r="A38" s="6">
        <v>33</v>
      </c>
      <c r="B38" s="7">
        <v>3562081808</v>
      </c>
      <c r="C38" s="6"/>
      <c r="D38" s="4" t="s">
        <v>255</v>
      </c>
      <c r="E38" s="4" t="s">
        <v>261</v>
      </c>
      <c r="F38" s="5" t="s">
        <v>256</v>
      </c>
      <c r="G38" s="5" t="s">
        <v>248</v>
      </c>
      <c r="H38" s="6"/>
      <c r="I38" s="30">
        <v>26</v>
      </c>
      <c r="J38" s="30">
        <v>0</v>
      </c>
      <c r="K38" s="30">
        <v>0</v>
      </c>
      <c r="L38" s="30">
        <f t="shared" si="15"/>
        <v>0</v>
      </c>
      <c r="M38" s="21">
        <v>17234</v>
      </c>
      <c r="N38" s="31">
        <f t="shared" si="6"/>
        <v>165.71</v>
      </c>
      <c r="O38" s="31">
        <f t="shared" si="7"/>
        <v>0</v>
      </c>
      <c r="P38" s="31">
        <f t="shared" si="8"/>
        <v>0</v>
      </c>
      <c r="Q38" s="32">
        <f t="shared" si="9"/>
        <v>0</v>
      </c>
      <c r="R38" s="10">
        <f t="shared" si="10"/>
        <v>0</v>
      </c>
      <c r="S38" s="10">
        <f t="shared" si="11"/>
        <v>0</v>
      </c>
      <c r="T38" s="10">
        <f t="shared" si="12"/>
        <v>0</v>
      </c>
      <c r="U38" s="10">
        <f t="shared" si="13"/>
        <v>0</v>
      </c>
      <c r="V38" s="32">
        <f t="shared" si="14"/>
        <v>0</v>
      </c>
    </row>
    <row r="39" spans="1:44">
      <c r="A39" s="6">
        <v>34</v>
      </c>
      <c r="B39" s="7">
        <v>3562083587</v>
      </c>
      <c r="C39" s="4"/>
      <c r="D39" s="60" t="s">
        <v>258</v>
      </c>
      <c r="E39" s="62" t="s">
        <v>265</v>
      </c>
      <c r="F39" s="5" t="s">
        <v>259</v>
      </c>
      <c r="G39" s="61" t="s">
        <v>257</v>
      </c>
      <c r="H39" s="3"/>
      <c r="I39" s="30">
        <v>26</v>
      </c>
      <c r="J39" s="30">
        <v>1.38</v>
      </c>
      <c r="K39" s="30">
        <v>0</v>
      </c>
      <c r="L39" s="30">
        <f t="shared" ref="L39:L41" si="16">J39+K39</f>
        <v>1.38</v>
      </c>
      <c r="M39" s="21">
        <v>18993</v>
      </c>
      <c r="N39" s="31">
        <f t="shared" si="6"/>
        <v>182.62</v>
      </c>
      <c r="O39" s="31">
        <f t="shared" si="7"/>
        <v>253</v>
      </c>
      <c r="P39" s="31">
        <f t="shared" ref="P39" si="17">O39*0.75/100</f>
        <v>1.8975</v>
      </c>
      <c r="Q39" s="32">
        <f t="shared" ref="Q39" si="18">ROUND(O39-P39,0)</f>
        <v>251</v>
      </c>
      <c r="R39" s="10">
        <f t="shared" ref="R39" si="19">O39*3.25/100</f>
        <v>8.2225000000000001</v>
      </c>
      <c r="S39" s="10">
        <f t="shared" ref="S39" si="20">SUM(R39:R39)</f>
        <v>8.2225000000000001</v>
      </c>
      <c r="T39" s="10">
        <f t="shared" ref="T39" si="21">S39+O39</f>
        <v>261.22250000000003</v>
      </c>
      <c r="U39" s="10">
        <f t="shared" ref="U39" si="22">ROUND(T39*18%,0)</f>
        <v>47</v>
      </c>
      <c r="V39" s="32">
        <f t="shared" ref="V39" si="23">T39+U39</f>
        <v>308.22250000000003</v>
      </c>
    </row>
    <row r="40" spans="1:44">
      <c r="A40" s="6">
        <v>35</v>
      </c>
      <c r="B40" s="7">
        <v>3562044059</v>
      </c>
      <c r="C40" s="4"/>
      <c r="D40" s="60" t="s">
        <v>268</v>
      </c>
      <c r="E40" s="62" t="s">
        <v>269</v>
      </c>
      <c r="F40" s="49">
        <v>44176</v>
      </c>
      <c r="G40" s="73" t="s">
        <v>271</v>
      </c>
      <c r="H40" s="3"/>
      <c r="I40" s="30">
        <v>26</v>
      </c>
      <c r="J40" s="30">
        <v>1</v>
      </c>
      <c r="K40" s="30">
        <v>0</v>
      </c>
      <c r="L40" s="30">
        <f t="shared" si="16"/>
        <v>1</v>
      </c>
      <c r="M40" s="21">
        <v>20000</v>
      </c>
      <c r="N40" s="31">
        <f t="shared" si="6"/>
        <v>192.3</v>
      </c>
      <c r="O40" s="31">
        <f t="shared" si="7"/>
        <v>193</v>
      </c>
      <c r="P40" s="31">
        <f t="shared" ref="P40:P41" si="24">O40*0.75/100</f>
        <v>1.4475</v>
      </c>
      <c r="Q40" s="32">
        <f t="shared" ref="Q40:Q41" si="25">ROUND(O40-P40,0)</f>
        <v>192</v>
      </c>
      <c r="R40" s="10">
        <f t="shared" ref="R40:R41" si="26">O40*3.25/100</f>
        <v>6.2725</v>
      </c>
      <c r="S40" s="10">
        <f t="shared" ref="S40:S41" si="27">SUM(R40:R40)</f>
        <v>6.2725</v>
      </c>
      <c r="T40" s="10">
        <f t="shared" ref="T40:T41" si="28">S40+O40</f>
        <v>199.27250000000001</v>
      </c>
      <c r="U40" s="10">
        <f t="shared" ref="U40:U41" si="29">ROUND(T40*18%,0)</f>
        <v>36</v>
      </c>
      <c r="V40" s="32">
        <f t="shared" ref="V40:V41" si="30">T40+U40</f>
        <v>235.27250000000001</v>
      </c>
    </row>
    <row r="41" spans="1:44">
      <c r="A41" s="6">
        <v>36</v>
      </c>
      <c r="B41" s="7">
        <v>3562018486</v>
      </c>
      <c r="C41" s="4"/>
      <c r="D41" s="60" t="s">
        <v>272</v>
      </c>
      <c r="E41" s="62" t="s">
        <v>273</v>
      </c>
      <c r="F41" s="74">
        <v>43448</v>
      </c>
      <c r="G41" s="5" t="s">
        <v>66</v>
      </c>
      <c r="H41" s="3"/>
      <c r="I41" s="30">
        <v>26</v>
      </c>
      <c r="J41" s="30">
        <v>1.65</v>
      </c>
      <c r="K41" s="30">
        <v>0</v>
      </c>
      <c r="L41" s="30">
        <f t="shared" si="16"/>
        <v>1.65</v>
      </c>
      <c r="M41" s="21">
        <v>18993</v>
      </c>
      <c r="N41" s="31">
        <f t="shared" si="6"/>
        <v>182.62</v>
      </c>
      <c r="O41" s="31">
        <f t="shared" si="7"/>
        <v>302</v>
      </c>
      <c r="P41" s="31">
        <f t="shared" si="24"/>
        <v>2.2650000000000001</v>
      </c>
      <c r="Q41" s="32">
        <f t="shared" si="25"/>
        <v>300</v>
      </c>
      <c r="R41" s="10">
        <f t="shared" si="26"/>
        <v>9.8149999999999995</v>
      </c>
      <c r="S41" s="10">
        <f t="shared" si="27"/>
        <v>9.8149999999999995</v>
      </c>
      <c r="T41" s="10">
        <f t="shared" si="28"/>
        <v>311.815</v>
      </c>
      <c r="U41" s="10">
        <f t="shared" si="29"/>
        <v>56</v>
      </c>
      <c r="V41" s="32">
        <f t="shared" si="30"/>
        <v>367.815</v>
      </c>
    </row>
    <row r="42" spans="1:44">
      <c r="A42" s="90">
        <v>37</v>
      </c>
      <c r="B42" s="16">
        <v>3562043319</v>
      </c>
      <c r="D42" t="s">
        <v>276</v>
      </c>
      <c r="E42" t="s">
        <v>277</v>
      </c>
      <c r="F42" t="s">
        <v>126</v>
      </c>
      <c r="G42" t="s">
        <v>66</v>
      </c>
      <c r="I42" s="30">
        <v>26</v>
      </c>
      <c r="J42" s="91">
        <v>1.18</v>
      </c>
      <c r="K42" s="30">
        <v>0</v>
      </c>
      <c r="L42" s="30">
        <f t="shared" ref="L42" si="31">J42+K42</f>
        <v>1.18</v>
      </c>
      <c r="M42" s="21">
        <v>18993</v>
      </c>
      <c r="N42" s="31">
        <f t="shared" ref="N42" si="32">ROUNDDOWN((M42/26/8)*2,2)</f>
        <v>182.62</v>
      </c>
      <c r="O42" s="31">
        <f t="shared" si="7"/>
        <v>216</v>
      </c>
      <c r="P42" s="31">
        <f t="shared" ref="P42" si="33">O42*0.75/100</f>
        <v>1.62</v>
      </c>
      <c r="Q42" s="32">
        <f t="shared" ref="Q42" si="34">ROUND(O42-P42,0)</f>
        <v>214</v>
      </c>
      <c r="R42" s="10">
        <f t="shared" ref="R42" si="35">O42*3.25/100</f>
        <v>7.02</v>
      </c>
      <c r="S42" s="10">
        <f t="shared" ref="S42" si="36">SUM(R42:R42)</f>
        <v>7.02</v>
      </c>
      <c r="T42" s="10">
        <f t="shared" ref="T42" si="37">S42+O42</f>
        <v>223.02</v>
      </c>
      <c r="U42" s="10">
        <f t="shared" ref="U42" si="38">ROUND(T42*18%,0)</f>
        <v>40</v>
      </c>
      <c r="V42" s="32">
        <f t="shared" ref="V42" si="39">T42+U42</f>
        <v>263.02</v>
      </c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</row>
    <row r="43" spans="1:44">
      <c r="J43" s="65">
        <f t="shared" ref="J43:V43" si="40">SUM(J6:J42)</f>
        <v>97.180000000000021</v>
      </c>
      <c r="K43" s="65">
        <f t="shared" si="40"/>
        <v>0</v>
      </c>
      <c r="L43" s="65">
        <f t="shared" si="40"/>
        <v>97.180000000000021</v>
      </c>
      <c r="M43" s="65">
        <f t="shared" si="40"/>
        <v>680220</v>
      </c>
      <c r="N43" s="76">
        <f t="shared" si="40"/>
        <v>6540.44</v>
      </c>
      <c r="O43" s="76">
        <f t="shared" si="40"/>
        <v>17199</v>
      </c>
      <c r="P43" s="76">
        <f t="shared" si="40"/>
        <v>110.30250000000001</v>
      </c>
      <c r="Q43" s="65">
        <f t="shared" si="40"/>
        <v>17086</v>
      </c>
      <c r="R43" s="76">
        <f t="shared" si="40"/>
        <v>477.97749999999996</v>
      </c>
      <c r="S43" s="76">
        <f t="shared" si="40"/>
        <v>477.97749999999996</v>
      </c>
      <c r="T43" s="65">
        <f t="shared" si="40"/>
        <v>17676.977500000001</v>
      </c>
      <c r="U43" s="65">
        <f t="shared" si="40"/>
        <v>3181</v>
      </c>
      <c r="V43" s="76">
        <f t="shared" si="40"/>
        <v>20857.977499999997</v>
      </c>
    </row>
  </sheetData>
  <mergeCells count="5">
    <mergeCell ref="A4:H4"/>
    <mergeCell ref="I4:L4"/>
    <mergeCell ref="M4:N4"/>
    <mergeCell ref="R4:T4"/>
    <mergeCell ref="U4:V4"/>
  </mergeCells>
  <conditionalFormatting sqref="B35">
    <cfRule type="duplicateValues" dxfId="67" priority="245"/>
  </conditionalFormatting>
  <conditionalFormatting sqref="B36">
    <cfRule type="duplicateValues" dxfId="66" priority="244"/>
  </conditionalFormatting>
  <conditionalFormatting sqref="D36">
    <cfRule type="duplicateValues" dxfId="65" priority="243"/>
  </conditionalFormatting>
  <conditionalFormatting sqref="B37">
    <cfRule type="duplicateValues" dxfId="64" priority="242"/>
  </conditionalFormatting>
  <conditionalFormatting sqref="B36:B37">
    <cfRule type="duplicateValues" dxfId="63" priority="241"/>
  </conditionalFormatting>
  <conditionalFormatting sqref="B38">
    <cfRule type="duplicateValues" dxfId="62" priority="240"/>
  </conditionalFormatting>
  <conditionalFormatting sqref="B34">
    <cfRule type="duplicateValues" dxfId="61" priority="126"/>
  </conditionalFormatting>
  <conditionalFormatting sqref="D35">
    <cfRule type="duplicateValues" dxfId="60" priority="124"/>
  </conditionalFormatting>
  <conditionalFormatting sqref="B35:B36">
    <cfRule type="duplicateValues" dxfId="59" priority="122"/>
  </conditionalFormatting>
  <conditionalFormatting sqref="B13">
    <cfRule type="duplicateValues" dxfId="58" priority="85"/>
  </conditionalFormatting>
  <conditionalFormatting sqref="B14">
    <cfRule type="duplicateValues" dxfId="57" priority="84"/>
  </conditionalFormatting>
  <conditionalFormatting sqref="D14">
    <cfRule type="duplicateValues" dxfId="56" priority="83"/>
  </conditionalFormatting>
  <conditionalFormatting sqref="B15">
    <cfRule type="duplicateValues" dxfId="55" priority="82"/>
  </conditionalFormatting>
  <conditionalFormatting sqref="B14:B15">
    <cfRule type="duplicateValues" dxfId="54" priority="81"/>
  </conditionalFormatting>
  <conditionalFormatting sqref="B16">
    <cfRule type="duplicateValues" dxfId="53" priority="80"/>
  </conditionalFormatting>
  <conditionalFormatting sqref="D38">
    <cfRule type="duplicateValues" dxfId="52" priority="403"/>
  </conditionalFormatting>
  <conditionalFormatting sqref="B11">
    <cfRule type="duplicateValues" dxfId="51" priority="59"/>
  </conditionalFormatting>
  <conditionalFormatting sqref="B12">
    <cfRule type="duplicateValues" dxfId="50" priority="58"/>
  </conditionalFormatting>
  <conditionalFormatting sqref="D12">
    <cfRule type="duplicateValues" dxfId="49" priority="57"/>
  </conditionalFormatting>
  <conditionalFormatting sqref="B12:B13">
    <cfRule type="duplicateValues" dxfId="48" priority="55"/>
  </conditionalFormatting>
  <conditionalFormatting sqref="B15:B16">
    <cfRule type="duplicateValues" dxfId="47" priority="53"/>
  </conditionalFormatting>
  <conditionalFormatting sqref="D14:D16">
    <cfRule type="duplicateValues" dxfId="46" priority="52"/>
  </conditionalFormatting>
  <conditionalFormatting sqref="D39:D41">
    <cfRule type="duplicateValues" dxfId="45" priority="22"/>
  </conditionalFormatting>
  <conditionalFormatting sqref="B39:B41">
    <cfRule type="duplicateValues" dxfId="44" priority="21"/>
  </conditionalFormatting>
  <conditionalFormatting sqref="B17">
    <cfRule type="duplicateValues" dxfId="43" priority="468"/>
  </conditionalFormatting>
  <conditionalFormatting sqref="D16:D17">
    <cfRule type="duplicateValues" dxfId="42" priority="469"/>
  </conditionalFormatting>
  <conditionalFormatting sqref="D37:D38">
    <cfRule type="duplicateValues" dxfId="41" priority="488"/>
  </conditionalFormatting>
  <conditionalFormatting sqref="B20:B38">
    <cfRule type="duplicateValues" dxfId="40" priority="502"/>
  </conditionalFormatting>
  <conditionalFormatting sqref="B21:B38">
    <cfRule type="duplicateValues" dxfId="39" priority="504"/>
  </conditionalFormatting>
  <conditionalFormatting sqref="D21:D38">
    <cfRule type="duplicateValues" dxfId="38" priority="506"/>
  </conditionalFormatting>
  <conditionalFormatting sqref="D20:D38">
    <cfRule type="duplicateValues" dxfId="37" priority="508"/>
  </conditionalFormatting>
  <conditionalFormatting sqref="B22:B38">
    <cfRule type="duplicateValues" dxfId="36" priority="510"/>
  </conditionalFormatting>
  <conditionalFormatting sqref="B23:B38">
    <cfRule type="duplicateValues" dxfId="35" priority="512"/>
  </conditionalFormatting>
  <conditionalFormatting sqref="D19:D38">
    <cfRule type="duplicateValues" dxfId="34" priority="514"/>
  </conditionalFormatting>
  <conditionalFormatting sqref="B37:B38">
    <cfRule type="duplicateValues" dxfId="33" priority="516"/>
  </conditionalFormatting>
  <conditionalFormatting sqref="D38:D41">
    <cfRule type="duplicateValues" dxfId="32" priority="518"/>
  </conditionalFormatting>
  <conditionalFormatting sqref="D19:D41">
    <cfRule type="duplicateValues" dxfId="31" priority="519"/>
  </conditionalFormatting>
  <conditionalFormatting sqref="D18:D41">
    <cfRule type="duplicateValues" dxfId="30" priority="521"/>
  </conditionalFormatting>
  <conditionalFormatting sqref="D18:D38">
    <cfRule type="duplicateValues" dxfId="29" priority="524"/>
  </conditionalFormatting>
  <conditionalFormatting sqref="B14:B38">
    <cfRule type="duplicateValues" dxfId="28" priority="528"/>
  </conditionalFormatting>
  <conditionalFormatting sqref="B16:B38">
    <cfRule type="duplicateValues" dxfId="27" priority="530"/>
  </conditionalFormatting>
  <printOptions horizontalCentered="1"/>
  <pageMargins left="0" right="0" top="0.5" bottom="0.5" header="0.3" footer="0.3"/>
  <pageSetup paperSize="9"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52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3" t="s">
        <v>65</v>
      </c>
    </row>
    <row r="6" spans="1:52" ht="15.7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5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5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>
      <c r="A8" s="6">
        <v>3</v>
      </c>
      <c r="B8" s="7" t="s">
        <v>148</v>
      </c>
      <c r="C8" s="6"/>
      <c r="D8" s="4" t="s">
        <v>149</v>
      </c>
      <c r="E8" s="4" t="s">
        <v>150</v>
      </c>
      <c r="F8" s="5">
        <v>44256</v>
      </c>
      <c r="G8" s="5" t="s">
        <v>127</v>
      </c>
      <c r="H8" s="5"/>
      <c r="I8" s="35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>
      <c r="B9" s="40"/>
      <c r="C9" s="14"/>
      <c r="F9" s="41"/>
      <c r="G9" s="23"/>
      <c r="H9" s="23"/>
      <c r="I9" s="42"/>
      <c r="J9" s="43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39"/>
      <c r="AH9" s="39"/>
      <c r="AI9" s="14"/>
      <c r="AK9" s="14"/>
      <c r="AL9" s="14"/>
      <c r="AM9" s="39"/>
      <c r="AN9" s="39"/>
      <c r="AO9" s="39"/>
      <c r="AP9" s="39"/>
      <c r="AQ9" s="39"/>
      <c r="AR9" s="44"/>
      <c r="AS9" s="23"/>
      <c r="AU9"/>
    </row>
    <row r="10" spans="1:52">
      <c r="K10" s="15" t="s">
        <v>131</v>
      </c>
      <c r="L10" s="15">
        <f t="shared" ref="L10:AR10" si="20">SUM(L6:L8)</f>
        <v>81</v>
      </c>
      <c r="M10" s="39">
        <f t="shared" si="20"/>
        <v>0</v>
      </c>
      <c r="N10" s="39">
        <f t="shared" si="20"/>
        <v>0</v>
      </c>
      <c r="O10" s="39">
        <f t="shared" si="20"/>
        <v>81</v>
      </c>
      <c r="P10" s="39">
        <f t="shared" si="20"/>
        <v>49632</v>
      </c>
      <c r="Q10" s="39">
        <f t="shared" si="20"/>
        <v>1211</v>
      </c>
      <c r="R10" s="39">
        <f t="shared" si="20"/>
        <v>0</v>
      </c>
      <c r="S10" s="39">
        <f t="shared" si="20"/>
        <v>0</v>
      </c>
      <c r="T10" s="39">
        <f t="shared" si="20"/>
        <v>50843</v>
      </c>
      <c r="U10" s="39">
        <f t="shared" si="20"/>
        <v>49632</v>
      </c>
      <c r="V10" s="39">
        <f t="shared" si="20"/>
        <v>1211</v>
      </c>
      <c r="W10" s="39">
        <f t="shared" si="20"/>
        <v>0</v>
      </c>
      <c r="X10" s="39">
        <f t="shared" si="20"/>
        <v>0</v>
      </c>
      <c r="Y10" s="39">
        <f t="shared" si="20"/>
        <v>50843</v>
      </c>
      <c r="Z10" s="39">
        <f t="shared" si="20"/>
        <v>0</v>
      </c>
      <c r="AA10" s="39">
        <f t="shared" si="20"/>
        <v>2928</v>
      </c>
      <c r="AB10" s="39">
        <f t="shared" si="20"/>
        <v>53771</v>
      </c>
      <c r="AC10" s="39">
        <f t="shared" si="20"/>
        <v>405</v>
      </c>
      <c r="AD10" s="39">
        <f t="shared" si="20"/>
        <v>6307.2</v>
      </c>
      <c r="AE10" s="39">
        <f t="shared" si="20"/>
        <v>3</v>
      </c>
      <c r="AF10" s="39">
        <f t="shared" si="20"/>
        <v>47055</v>
      </c>
      <c r="AG10" s="39">
        <f t="shared" si="20"/>
        <v>1749</v>
      </c>
      <c r="AH10" s="39">
        <f t="shared" si="20"/>
        <v>6832.8</v>
      </c>
      <c r="AI10" s="39">
        <f t="shared" si="20"/>
        <v>6</v>
      </c>
      <c r="AJ10" s="39">
        <f t="shared" si="20"/>
        <v>549</v>
      </c>
      <c r="AK10" s="39">
        <f t="shared" si="20"/>
        <v>0</v>
      </c>
      <c r="AL10" s="39">
        <f t="shared" si="20"/>
        <v>0</v>
      </c>
      <c r="AM10" s="39">
        <f t="shared" si="20"/>
        <v>9136.7999999999993</v>
      </c>
      <c r="AN10" s="39">
        <f t="shared" si="20"/>
        <v>62907.799999999996</v>
      </c>
      <c r="AO10" s="39">
        <f t="shared" si="20"/>
        <v>1800</v>
      </c>
      <c r="AP10" s="39">
        <f t="shared" si="20"/>
        <v>64707.799999999996</v>
      </c>
      <c r="AQ10" s="39">
        <f t="shared" si="20"/>
        <v>11648</v>
      </c>
      <c r="AR10" s="39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26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78" t="s">
        <v>16</v>
      </c>
      <c r="AP4" s="78"/>
      <c r="AQ4" s="78"/>
    </row>
    <row r="5" spans="1:45" s="12" customFormat="1" ht="63.7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E3" sqref="E3"/>
    </sheetView>
  </sheetViews>
  <sheetFormatPr defaultColWidth="9" defaultRowHeight="12.75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>
      <c r="A3" s="6">
        <v>2</v>
      </c>
      <c r="B3" s="6"/>
      <c r="C3" s="4"/>
      <c r="D3" s="4"/>
      <c r="E3" s="4"/>
      <c r="F3" s="5"/>
      <c r="G3" s="5"/>
    </row>
    <row r="4" spans="1:7">
      <c r="A4" s="6">
        <v>3</v>
      </c>
      <c r="B4" s="6"/>
      <c r="C4" s="4"/>
      <c r="D4" s="4"/>
      <c r="E4" s="4"/>
      <c r="F4" s="5"/>
      <c r="G4" s="5"/>
    </row>
    <row r="5" spans="1:7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H3" sqref="H3"/>
    </sheetView>
  </sheetViews>
  <sheetFormatPr defaultColWidth="9" defaultRowHeight="12.75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>
      <c r="A3" s="3">
        <v>2</v>
      </c>
      <c r="B3" s="10"/>
      <c r="C3" s="3"/>
      <c r="D3" s="3"/>
      <c r="E3" s="3"/>
      <c r="F3" s="11"/>
      <c r="G3" s="3"/>
      <c r="H3" s="11"/>
    </row>
    <row r="4" spans="1:8">
      <c r="A4" s="3">
        <v>3</v>
      </c>
      <c r="B4" s="10"/>
      <c r="C4" s="3"/>
      <c r="D4" s="3"/>
      <c r="E4" s="3"/>
      <c r="F4" s="11"/>
      <c r="G4" s="3"/>
      <c r="H4" s="11"/>
    </row>
    <row r="5" spans="1:8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1" sqref="D11"/>
    </sheetView>
  </sheetViews>
  <sheetFormatPr defaultColWidth="9" defaultRowHeight="12.75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>
      <c r="A1" t="s">
        <v>104</v>
      </c>
    </row>
    <row r="2" spans="1:9" ht="25.5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2"/>
  <sheetViews>
    <sheetView workbookViewId="0">
      <selection activeCell="K13" sqref="K13"/>
    </sheetView>
  </sheetViews>
  <sheetFormatPr defaultColWidth="9" defaultRowHeight="12.75"/>
  <cols>
    <col min="1" max="1" width="11" customWidth="1"/>
    <col min="4" max="4" width="11" customWidth="1"/>
    <col min="5" max="5" width="10.42578125" customWidth="1"/>
  </cols>
  <sheetData>
    <row r="1" spans="1:12" ht="38.25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"/>
  <sheetViews>
    <sheetView workbookViewId="0">
      <selection activeCell="H8" sqref="H8"/>
    </sheetView>
  </sheetViews>
  <sheetFormatPr defaultColWidth="9" defaultRowHeight="12.75"/>
  <cols>
    <col min="2" max="2" width="11.42578125" customWidth="1"/>
    <col min="6" max="6" width="10.42578125" customWidth="1"/>
  </cols>
  <sheetData>
    <row r="1" spans="1:11" ht="38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Wages</vt:lpstr>
      <vt:lpstr>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2021-09-09T11:15:14Z</cp:lastPrinted>
  <dcterms:created xsi:type="dcterms:W3CDTF">2019-01-14T09:42:00Z</dcterms:created>
  <dcterms:modified xsi:type="dcterms:W3CDTF">2023-06-06T06:35:30Z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