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7.JULY 2023\DHL\"/>
    </mc:Choice>
  </mc:AlternateContent>
  <bookViews>
    <workbookView xWindow="0" yWindow="0" windowWidth="28800" windowHeight="14235" activeTab="1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OT!$A$5:$AR$40</definedName>
    <definedName name="_xlnm._FilterDatabase" localSheetId="0" hidden="1">Wages!$A$5:$AT$39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8" i="2" l="1"/>
  <c r="R9" i="2"/>
  <c r="R10" i="2"/>
  <c r="R11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6" i="2"/>
  <c r="AH37" i="18"/>
  <c r="AA7" i="18"/>
  <c r="AA8" i="18"/>
  <c r="AA9" i="18"/>
  <c r="AA10" i="18"/>
  <c r="AA11" i="18"/>
  <c r="AA12" i="18"/>
  <c r="AA13" i="18"/>
  <c r="AA14" i="18"/>
  <c r="AA15" i="18"/>
  <c r="AA16" i="18"/>
  <c r="AA17" i="18"/>
  <c r="AA18" i="18"/>
  <c r="AA19" i="18"/>
  <c r="AA20" i="18"/>
  <c r="AA21" i="18"/>
  <c r="AA22" i="18"/>
  <c r="AA23" i="18"/>
  <c r="AA24" i="18"/>
  <c r="AA25" i="18"/>
  <c r="AA26" i="18"/>
  <c r="AA27" i="18"/>
  <c r="AA28" i="18"/>
  <c r="AA29" i="18"/>
  <c r="AA30" i="18"/>
  <c r="AA31" i="18"/>
  <c r="AA32" i="18"/>
  <c r="AA33" i="18"/>
  <c r="AA34" i="18"/>
  <c r="AA35" i="18"/>
  <c r="AA36" i="18"/>
  <c r="AA37" i="18"/>
  <c r="AA38" i="18"/>
  <c r="AA39" i="18"/>
  <c r="A7" i="18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37" i="18"/>
  <c r="A38" i="18"/>
  <c r="A39" i="18"/>
  <c r="A6" i="18"/>
  <c r="J40" i="2" l="1"/>
  <c r="L39" i="2" l="1"/>
  <c r="N39" i="2"/>
  <c r="T39" i="18"/>
  <c r="O39" i="18"/>
  <c r="AO39" i="18" s="1"/>
  <c r="O39" i="2" l="1"/>
  <c r="S39" i="2" s="1"/>
  <c r="U39" i="18"/>
  <c r="Z39" i="18" s="1"/>
  <c r="W39" i="18"/>
  <c r="AJ39" i="18"/>
  <c r="V39" i="18"/>
  <c r="T39" i="2" l="1"/>
  <c r="U39" i="2" s="1"/>
  <c r="V39" i="2" s="1"/>
  <c r="Y39" i="18"/>
  <c r="AB39" i="18" s="1"/>
  <c r="P39" i="2"/>
  <c r="Q39" i="2" s="1"/>
  <c r="AH39" i="18" l="1"/>
  <c r="AG39" i="18"/>
  <c r="AD39" i="18"/>
  <c r="AC39" i="18"/>
  <c r="AF39" i="18" l="1"/>
  <c r="AM39" i="18"/>
  <c r="AN39" i="18" s="1"/>
  <c r="L37" i="2"/>
  <c r="L41" i="18"/>
  <c r="M40" i="2"/>
  <c r="K40" i="2"/>
  <c r="N37" i="2"/>
  <c r="N38" i="2"/>
  <c r="L38" i="2"/>
  <c r="AP39" i="18" l="1"/>
  <c r="O38" i="2"/>
  <c r="O37" i="2"/>
  <c r="S37" i="2" s="1"/>
  <c r="AQ39" i="18"/>
  <c r="AR39" i="18" s="1"/>
  <c r="AL41" i="18"/>
  <c r="AK41" i="18"/>
  <c r="AI41" i="18"/>
  <c r="AE41" i="18"/>
  <c r="S41" i="18"/>
  <c r="R41" i="18"/>
  <c r="Q41" i="18"/>
  <c r="P41" i="18"/>
  <c r="N41" i="18"/>
  <c r="M41" i="18"/>
  <c r="T37" i="2" l="1"/>
  <c r="U37" i="2" s="1"/>
  <c r="V37" i="2" s="1"/>
  <c r="P38" i="2"/>
  <c r="Q38" i="2" s="1"/>
  <c r="P37" i="2"/>
  <c r="Q37" i="2" s="1"/>
  <c r="S38" i="2"/>
  <c r="T38" i="18"/>
  <c r="O38" i="18"/>
  <c r="T38" i="2" l="1"/>
  <c r="U38" i="2" s="1"/>
  <c r="V38" i="2" s="1"/>
  <c r="V38" i="18"/>
  <c r="W38" i="18"/>
  <c r="AJ38" i="18"/>
  <c r="U38" i="18"/>
  <c r="Z38" i="18" s="1"/>
  <c r="AO38" i="18"/>
  <c r="Y38" i="18" l="1"/>
  <c r="AB38" i="18" l="1"/>
  <c r="AD38" i="18" l="1"/>
  <c r="AG38" i="18"/>
  <c r="AC38" i="18"/>
  <c r="AH38" i="18"/>
  <c r="L7" i="2"/>
  <c r="AF38" i="18" l="1"/>
  <c r="AM38" i="18"/>
  <c r="AN38" i="18" s="1"/>
  <c r="AP38" i="18" l="1"/>
  <c r="AQ38" i="18" s="1"/>
  <c r="AR38" i="18" s="1"/>
  <c r="T37" i="18"/>
  <c r="O37" i="18"/>
  <c r="X37" i="18" l="1"/>
  <c r="AO37" i="18"/>
  <c r="AG37" i="18"/>
  <c r="AC37" i="18"/>
  <c r="V37" i="18"/>
  <c r="AJ37" i="18"/>
  <c r="U37" i="18"/>
  <c r="Z37" i="18" s="1"/>
  <c r="Y37" i="18" l="1"/>
  <c r="AB37" i="18" l="1"/>
  <c r="AD37" i="18" l="1"/>
  <c r="N36" i="2"/>
  <c r="L36" i="2"/>
  <c r="O36" i="18"/>
  <c r="T36" i="18"/>
  <c r="T35" i="18"/>
  <c r="O35" i="18"/>
  <c r="AO35" i="18" s="1"/>
  <c r="T34" i="18"/>
  <c r="O34" i="18"/>
  <c r="T33" i="18"/>
  <c r="O33" i="18"/>
  <c r="T32" i="18"/>
  <c r="O32" i="18"/>
  <c r="T31" i="18"/>
  <c r="O31" i="18"/>
  <c r="T30" i="18"/>
  <c r="O30" i="18"/>
  <c r="T29" i="18"/>
  <c r="O29" i="18"/>
  <c r="T28" i="18"/>
  <c r="O28" i="18"/>
  <c r="T27" i="18"/>
  <c r="O27" i="18"/>
  <c r="T26" i="18"/>
  <c r="O26" i="18"/>
  <c r="T25" i="18"/>
  <c r="O25" i="18"/>
  <c r="T24" i="18"/>
  <c r="O24" i="18"/>
  <c r="T23" i="18"/>
  <c r="O23" i="18"/>
  <c r="T22" i="18"/>
  <c r="O22" i="18"/>
  <c r="T21" i="18"/>
  <c r="O21" i="18"/>
  <c r="T20" i="18"/>
  <c r="O20" i="18"/>
  <c r="T19" i="18"/>
  <c r="O19" i="18"/>
  <c r="AO19" i="18" s="1"/>
  <c r="O18" i="18"/>
  <c r="T17" i="18"/>
  <c r="O17" i="18"/>
  <c r="AO17" i="18" s="1"/>
  <c r="T16" i="18"/>
  <c r="O16" i="18"/>
  <c r="AO16" i="18" s="1"/>
  <c r="T15" i="18"/>
  <c r="O15" i="18"/>
  <c r="AO15" i="18" s="1"/>
  <c r="T14" i="18"/>
  <c r="O14" i="18"/>
  <c r="AO14" i="18" s="1"/>
  <c r="T13" i="18"/>
  <c r="O13" i="18"/>
  <c r="AO13" i="18" s="1"/>
  <c r="T12" i="18"/>
  <c r="O12" i="18"/>
  <c r="AO12" i="18" s="1"/>
  <c r="T11" i="18"/>
  <c r="O11" i="18"/>
  <c r="AO11" i="18" s="1"/>
  <c r="T10" i="18"/>
  <c r="O10" i="18"/>
  <c r="AO10" i="18" s="1"/>
  <c r="T9" i="18"/>
  <c r="O9" i="18"/>
  <c r="AO9" i="18" s="1"/>
  <c r="T8" i="18"/>
  <c r="O8" i="18"/>
  <c r="AO8" i="18" s="1"/>
  <c r="T7" i="18"/>
  <c r="O7" i="18"/>
  <c r="AO7" i="18" s="1"/>
  <c r="T6" i="18"/>
  <c r="O6" i="18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AF37" i="18" l="1"/>
  <c r="O36" i="2"/>
  <c r="S36" i="2" s="1"/>
  <c r="T41" i="18"/>
  <c r="AO6" i="18"/>
  <c r="O41" i="18"/>
  <c r="AG12" i="18"/>
  <c r="AC12" i="18"/>
  <c r="AG21" i="18"/>
  <c r="AC21" i="18"/>
  <c r="AG29" i="18"/>
  <c r="AC29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AJ33" i="18"/>
  <c r="AO33" i="18"/>
  <c r="AJ34" i="18"/>
  <c r="AO34" i="18"/>
  <c r="V36" i="18"/>
  <c r="AO36" i="18"/>
  <c r="AM37" i="18"/>
  <c r="AN37" i="18" s="1"/>
  <c r="W36" i="18"/>
  <c r="U36" i="18"/>
  <c r="Z36" i="18" s="1"/>
  <c r="AJ36" i="18"/>
  <c r="X36" i="18"/>
  <c r="X7" i="18"/>
  <c r="X10" i="18"/>
  <c r="X13" i="18"/>
  <c r="X17" i="18"/>
  <c r="U18" i="18"/>
  <c r="Z18" i="18" s="1"/>
  <c r="X15" i="18"/>
  <c r="X35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5" i="18"/>
  <c r="V8" i="18"/>
  <c r="V9" i="18"/>
  <c r="AJ9" i="18"/>
  <c r="V11" i="18"/>
  <c r="AJ11" i="18"/>
  <c r="V12" i="18"/>
  <c r="AJ12" i="18"/>
  <c r="V14" i="18"/>
  <c r="AJ14" i="18"/>
  <c r="V16" i="18"/>
  <c r="U6" i="18"/>
  <c r="Z6" i="18" s="1"/>
  <c r="W6" i="18"/>
  <c r="U7" i="18"/>
  <c r="Z7" i="18" s="1"/>
  <c r="W7" i="18"/>
  <c r="U8" i="18"/>
  <c r="Z8" i="18" s="1"/>
  <c r="W8" i="18"/>
  <c r="U9" i="18"/>
  <c r="Z9" i="18" s="1"/>
  <c r="W9" i="18"/>
  <c r="U10" i="18"/>
  <c r="Z10" i="18" s="1"/>
  <c r="W10" i="18"/>
  <c r="U11" i="18"/>
  <c r="Z11" i="18" s="1"/>
  <c r="W11" i="18"/>
  <c r="U12" i="18"/>
  <c r="Z12" i="18" s="1"/>
  <c r="W12" i="18"/>
  <c r="U13" i="18"/>
  <c r="Z13" i="18" s="1"/>
  <c r="W13" i="18"/>
  <c r="U14" i="18"/>
  <c r="Z14" i="18" s="1"/>
  <c r="W14" i="18"/>
  <c r="U15" i="18"/>
  <c r="Z15" i="18" s="1"/>
  <c r="W15" i="18"/>
  <c r="U16" i="18"/>
  <c r="Z16" i="18" s="1"/>
  <c r="W16" i="18"/>
  <c r="AJ16" i="18"/>
  <c r="AJ19" i="18"/>
  <c r="X19" i="18"/>
  <c r="V19" i="18"/>
  <c r="W19" i="18"/>
  <c r="U19" i="18"/>
  <c r="Z19" i="18" s="1"/>
  <c r="U20" i="18"/>
  <c r="Z20" i="18" s="1"/>
  <c r="W20" i="18"/>
  <c r="U21" i="18"/>
  <c r="Z21" i="18" s="1"/>
  <c r="W21" i="18"/>
  <c r="U22" i="18"/>
  <c r="Z22" i="18" s="1"/>
  <c r="W22" i="18"/>
  <c r="U23" i="18"/>
  <c r="Z23" i="18" s="1"/>
  <c r="W23" i="18"/>
  <c r="U24" i="18"/>
  <c r="Z24" i="18" s="1"/>
  <c r="W24" i="18"/>
  <c r="U25" i="18"/>
  <c r="Z25" i="18" s="1"/>
  <c r="W25" i="18"/>
  <c r="U26" i="18"/>
  <c r="Z26" i="18" s="1"/>
  <c r="W26" i="18"/>
  <c r="U27" i="18"/>
  <c r="Z27" i="18" s="1"/>
  <c r="W27" i="18"/>
  <c r="U28" i="18"/>
  <c r="Z28" i="18" s="1"/>
  <c r="W28" i="18"/>
  <c r="U29" i="18"/>
  <c r="Z29" i="18" s="1"/>
  <c r="W29" i="18"/>
  <c r="U30" i="18"/>
  <c r="Z30" i="18" s="1"/>
  <c r="W30" i="18"/>
  <c r="U31" i="18"/>
  <c r="Z31" i="18" s="1"/>
  <c r="W31" i="18"/>
  <c r="U32" i="18"/>
  <c r="Z32" i="18" s="1"/>
  <c r="W32" i="18"/>
  <c r="U33" i="18"/>
  <c r="Z33" i="18" s="1"/>
  <c r="W33" i="18"/>
  <c r="U34" i="18"/>
  <c r="Z34" i="18" s="1"/>
  <c r="W34" i="18"/>
  <c r="AJ35" i="18"/>
  <c r="U17" i="18"/>
  <c r="Z17" i="18" s="1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V33" i="18"/>
  <c r="X33" i="18"/>
  <c r="V34" i="18"/>
  <c r="X34" i="18"/>
  <c r="U35" i="18"/>
  <c r="Z35" i="18" s="1"/>
  <c r="W35" i="18"/>
  <c r="T36" i="2" l="1"/>
  <c r="AP37" i="18"/>
  <c r="AQ37" i="18" s="1"/>
  <c r="AR37" i="18" s="1"/>
  <c r="P36" i="2"/>
  <c r="Q36" i="2" s="1"/>
  <c r="AJ41" i="18"/>
  <c r="U41" i="18"/>
  <c r="V41" i="18"/>
  <c r="AO41" i="18"/>
  <c r="W41" i="18"/>
  <c r="X41" i="18"/>
  <c r="Y36" i="18"/>
  <c r="U36" i="2"/>
  <c r="Y35" i="18"/>
  <c r="Y17" i="18"/>
  <c r="Y25" i="18"/>
  <c r="Y34" i="18"/>
  <c r="Y32" i="18"/>
  <c r="Y30" i="18"/>
  <c r="Y28" i="18"/>
  <c r="Y26" i="18"/>
  <c r="Y24" i="18"/>
  <c r="Y22" i="18"/>
  <c r="Y20" i="18"/>
  <c r="Y15" i="18"/>
  <c r="Y13" i="18"/>
  <c r="Y8" i="18"/>
  <c r="Y18" i="18"/>
  <c r="Y33" i="18"/>
  <c r="Y31" i="18"/>
  <c r="Y29" i="18"/>
  <c r="Y27" i="18"/>
  <c r="Y23" i="18"/>
  <c r="Y21" i="18"/>
  <c r="Y19" i="18"/>
  <c r="Y16" i="18"/>
  <c r="Y14" i="18"/>
  <c r="Y12" i="18"/>
  <c r="Y11" i="18"/>
  <c r="Y10" i="18"/>
  <c r="Y9" i="18"/>
  <c r="Y7" i="18"/>
  <c r="Y6" i="18"/>
  <c r="Z41" i="18" l="1"/>
  <c r="Y41" i="18"/>
  <c r="AB36" i="18"/>
  <c r="V36" i="2"/>
  <c r="AB9" i="18"/>
  <c r="AA6" i="18"/>
  <c r="AB7" i="18"/>
  <c r="AB10" i="18"/>
  <c r="AB11" i="18"/>
  <c r="AB12" i="18"/>
  <c r="AB14" i="18"/>
  <c r="AB16" i="18"/>
  <c r="AB19" i="18"/>
  <c r="AB21" i="18"/>
  <c r="AB23" i="18"/>
  <c r="AB27" i="18"/>
  <c r="AB29" i="18"/>
  <c r="AB31" i="18"/>
  <c r="AB33" i="18"/>
  <c r="AB18" i="18"/>
  <c r="AB8" i="18"/>
  <c r="AB17" i="18"/>
  <c r="AB35" i="18"/>
  <c r="AB13" i="18"/>
  <c r="AB15" i="18"/>
  <c r="AB20" i="18"/>
  <c r="AB22" i="18"/>
  <c r="AB24" i="18"/>
  <c r="AB26" i="18"/>
  <c r="AB28" i="18"/>
  <c r="AB30" i="18"/>
  <c r="AB32" i="18"/>
  <c r="AB34" i="18"/>
  <c r="AB25" i="18"/>
  <c r="AH36" i="18" l="1"/>
  <c r="AD36" i="18"/>
  <c r="AD13" i="18"/>
  <c r="AH13" i="18"/>
  <c r="AC17" i="18"/>
  <c r="AH21" i="18"/>
  <c r="AC14" i="18"/>
  <c r="AC7" i="18"/>
  <c r="AC13" i="18"/>
  <c r="AC8" i="18"/>
  <c r="AH29" i="18"/>
  <c r="AH12" i="18"/>
  <c r="AA41" i="18"/>
  <c r="AH34" i="18"/>
  <c r="AC34" i="18"/>
  <c r="AH26" i="18"/>
  <c r="AC26" i="18"/>
  <c r="AH15" i="18"/>
  <c r="AC15" i="18"/>
  <c r="AH31" i="18"/>
  <c r="AC31" i="18"/>
  <c r="AH25" i="18"/>
  <c r="AC25" i="18"/>
  <c r="AH32" i="18"/>
  <c r="AC32" i="18"/>
  <c r="AH28" i="18"/>
  <c r="AC28" i="18"/>
  <c r="AH24" i="18"/>
  <c r="AC24" i="18"/>
  <c r="AH20" i="18"/>
  <c r="AC20" i="18"/>
  <c r="AH35" i="18"/>
  <c r="AC35" i="18"/>
  <c r="AH33" i="18"/>
  <c r="AC33" i="18"/>
  <c r="AH23" i="18"/>
  <c r="AC23" i="18"/>
  <c r="AH16" i="18"/>
  <c r="AC16" i="18"/>
  <c r="AH10" i="18"/>
  <c r="AC10" i="18"/>
  <c r="AH30" i="18"/>
  <c r="AC30" i="18"/>
  <c r="AH22" i="18"/>
  <c r="AC22" i="18"/>
  <c r="AH18" i="18"/>
  <c r="AC18" i="18"/>
  <c r="AH27" i="18"/>
  <c r="AC27" i="18"/>
  <c r="AH19" i="18"/>
  <c r="AC19" i="18"/>
  <c r="AH11" i="18"/>
  <c r="AC11" i="18"/>
  <c r="AH9" i="18"/>
  <c r="AC9" i="18"/>
  <c r="AC36" i="18"/>
  <c r="AH17" i="18"/>
  <c r="AD17" i="18"/>
  <c r="AH14" i="18"/>
  <c r="AD14" i="18"/>
  <c r="AG36" i="18"/>
  <c r="AD8" i="18"/>
  <c r="AH8" i="18"/>
  <c r="AD7" i="18"/>
  <c r="AH7" i="18"/>
  <c r="AB6" i="18"/>
  <c r="AG17" i="18"/>
  <c r="AD35" i="18"/>
  <c r="AG35" i="18"/>
  <c r="AG8" i="18"/>
  <c r="AD25" i="18"/>
  <c r="AG25" i="18"/>
  <c r="AD32" i="18"/>
  <c r="AG32" i="18"/>
  <c r="AD28" i="18"/>
  <c r="AG28" i="18"/>
  <c r="AD24" i="18"/>
  <c r="AG24" i="18"/>
  <c r="AD34" i="18"/>
  <c r="AG34" i="18"/>
  <c r="AD30" i="18"/>
  <c r="AG30" i="18"/>
  <c r="AD26" i="18"/>
  <c r="AG26" i="18"/>
  <c r="AD22" i="18"/>
  <c r="AG22" i="18"/>
  <c r="AD20" i="18"/>
  <c r="AG20" i="18"/>
  <c r="AD15" i="18"/>
  <c r="AG15" i="18"/>
  <c r="AG13" i="18"/>
  <c r="AG18" i="18"/>
  <c r="AD18" i="18"/>
  <c r="AD33" i="18"/>
  <c r="AG33" i="18"/>
  <c r="AD31" i="18"/>
  <c r="AG31" i="18"/>
  <c r="AD29" i="18"/>
  <c r="AD27" i="18"/>
  <c r="AG27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M13" i="18" l="1"/>
  <c r="AN13" i="18" s="1"/>
  <c r="AM36" i="18"/>
  <c r="AN36" i="18" s="1"/>
  <c r="AF7" i="18"/>
  <c r="AM9" i="18"/>
  <c r="AN9" i="18" s="1"/>
  <c r="AD6" i="18"/>
  <c r="AB41" i="18"/>
  <c r="AF12" i="18"/>
  <c r="AF29" i="18"/>
  <c r="AF21" i="18"/>
  <c r="AF10" i="18"/>
  <c r="AF23" i="18"/>
  <c r="AF33" i="18"/>
  <c r="AF26" i="18"/>
  <c r="AF34" i="18"/>
  <c r="AF28" i="18"/>
  <c r="AF25" i="18"/>
  <c r="AF27" i="18"/>
  <c r="AF22" i="18"/>
  <c r="AF30" i="18"/>
  <c r="AF24" i="18"/>
  <c r="AF32" i="18"/>
  <c r="AF36" i="18"/>
  <c r="AH6" i="18"/>
  <c r="AF20" i="18"/>
  <c r="AG6" i="18"/>
  <c r="AG41" i="18" s="1"/>
  <c r="AC6" i="18"/>
  <c r="AC41" i="18" s="1"/>
  <c r="AM15" i="18"/>
  <c r="AN15" i="18" s="1"/>
  <c r="AF8" i="18"/>
  <c r="AF35" i="18"/>
  <c r="AM17" i="18"/>
  <c r="AN17" i="18" s="1"/>
  <c r="AM16" i="18"/>
  <c r="AN16" i="18" s="1"/>
  <c r="AM23" i="18"/>
  <c r="AN23" i="18" s="1"/>
  <c r="AM33" i="18"/>
  <c r="AN33" i="18" s="1"/>
  <c r="AF18" i="18"/>
  <c r="AF17" i="18"/>
  <c r="AF9" i="18"/>
  <c r="AF19" i="18"/>
  <c r="AF31" i="18"/>
  <c r="AF16" i="18"/>
  <c r="AM12" i="18"/>
  <c r="AN12" i="18" s="1"/>
  <c r="AM10" i="18"/>
  <c r="AN10" i="18" s="1"/>
  <c r="AM11" i="18"/>
  <c r="AN11" i="18" s="1"/>
  <c r="AF14" i="18"/>
  <c r="AM21" i="18"/>
  <c r="AN21" i="18" s="1"/>
  <c r="AM29" i="18"/>
  <c r="AN29" i="18" s="1"/>
  <c r="AM7" i="18"/>
  <c r="AN7" i="18" s="1"/>
  <c r="AF11" i="18"/>
  <c r="AM14" i="18"/>
  <c r="AN14" i="18" s="1"/>
  <c r="AM19" i="18"/>
  <c r="AN19" i="18" s="1"/>
  <c r="AM27" i="18"/>
  <c r="AN27" i="18" s="1"/>
  <c r="AM31" i="18"/>
  <c r="AN31" i="18" s="1"/>
  <c r="AF13" i="18"/>
  <c r="AF15" i="18"/>
  <c r="AM18" i="18"/>
  <c r="AN18" i="18" s="1"/>
  <c r="AM20" i="18"/>
  <c r="AN20" i="18" s="1"/>
  <c r="AM22" i="18"/>
  <c r="AN22" i="18" s="1"/>
  <c r="AM26" i="18"/>
  <c r="AN26" i="18" s="1"/>
  <c r="AM30" i="18"/>
  <c r="AN30" i="18" s="1"/>
  <c r="AM34" i="18"/>
  <c r="AN34" i="18" s="1"/>
  <c r="AM24" i="18"/>
  <c r="AN24" i="18" s="1"/>
  <c r="AM28" i="18"/>
  <c r="AN28" i="18" s="1"/>
  <c r="AM32" i="18"/>
  <c r="AN32" i="18" s="1"/>
  <c r="AM25" i="18"/>
  <c r="AN25" i="18" s="1"/>
  <c r="AM8" i="18"/>
  <c r="AN8" i="18" s="1"/>
  <c r="AM35" i="18"/>
  <c r="AN35" i="18" s="1"/>
  <c r="AP30" i="18" l="1"/>
  <c r="AQ30" i="18" s="1"/>
  <c r="AR30" i="18" s="1"/>
  <c r="AP18" i="18"/>
  <c r="AQ18" i="18" s="1"/>
  <c r="AR18" i="18" s="1"/>
  <c r="AP27" i="18"/>
  <c r="AQ27" i="18" s="1"/>
  <c r="AR27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8" i="18"/>
  <c r="AP29" i="18"/>
  <c r="AP10" i="18"/>
  <c r="AQ10" i="18" s="1"/>
  <c r="AR10" i="18" s="1"/>
  <c r="AP33" i="18"/>
  <c r="AQ33" i="18" s="1"/>
  <c r="AR33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6" i="18"/>
  <c r="AQ36" i="18" s="1"/>
  <c r="AR36" i="18" s="1"/>
  <c r="AP32" i="18"/>
  <c r="AP35" i="18"/>
  <c r="AQ35" i="18" s="1"/>
  <c r="AR35" i="18" s="1"/>
  <c r="AP26" i="18"/>
  <c r="AQ26" i="18" s="1"/>
  <c r="AR26" i="18" s="1"/>
  <c r="AP19" i="18"/>
  <c r="AP24" i="18"/>
  <c r="AQ24" i="18" s="1"/>
  <c r="AR24" i="18" s="1"/>
  <c r="AP22" i="18"/>
  <c r="AQ22" i="18" s="1"/>
  <c r="AR22" i="18" s="1"/>
  <c r="AP14" i="18"/>
  <c r="AP25" i="18"/>
  <c r="AP34" i="18"/>
  <c r="AQ34" i="18" s="1"/>
  <c r="AR34" i="18" s="1"/>
  <c r="AP20" i="18"/>
  <c r="AQ20" i="18" s="1"/>
  <c r="AR20" i="18" s="1"/>
  <c r="AP31" i="18"/>
  <c r="AQ31" i="18" s="1"/>
  <c r="AR31" i="18" s="1"/>
  <c r="AP16" i="18"/>
  <c r="AP15" i="18"/>
  <c r="AQ15" i="18" s="1"/>
  <c r="AR15" i="18" s="1"/>
  <c r="AP13" i="18"/>
  <c r="AQ13" i="18" s="1"/>
  <c r="AR13" i="18" s="1"/>
  <c r="AH41" i="18"/>
  <c r="AD41" i="18"/>
  <c r="AQ25" i="18"/>
  <c r="AR25" i="18" s="1"/>
  <c r="AQ32" i="18"/>
  <c r="AR32" i="18" s="1"/>
  <c r="AQ14" i="18"/>
  <c r="AR14" i="18" s="1"/>
  <c r="AQ28" i="18"/>
  <c r="AR28" i="18" s="1"/>
  <c r="AQ19" i="18"/>
  <c r="AR19" i="18" s="1"/>
  <c r="AQ29" i="18"/>
  <c r="AR29" i="18" s="1"/>
  <c r="AQ16" i="18"/>
  <c r="AR16" i="18" s="1"/>
  <c r="AF6" i="18"/>
  <c r="AM6" i="18"/>
  <c r="AM41" i="18" s="1"/>
  <c r="AN6" i="18" l="1"/>
  <c r="AF41" i="18"/>
  <c r="AN41" i="18" l="1"/>
  <c r="AP6" i="18"/>
  <c r="AQ6" i="18" s="1"/>
  <c r="AP41" i="18" l="1"/>
  <c r="AQ41" i="18"/>
  <c r="AR6" i="18"/>
  <c r="N7" i="2"/>
  <c r="O7" i="2" s="1"/>
  <c r="R7" i="2" s="1"/>
  <c r="N8" i="2"/>
  <c r="O8" i="2" s="1"/>
  <c r="N9" i="2"/>
  <c r="O9" i="2" s="1"/>
  <c r="N10" i="2"/>
  <c r="O10" i="2" s="1"/>
  <c r="N11" i="2"/>
  <c r="O11" i="2" s="1"/>
  <c r="N12" i="2"/>
  <c r="O12" i="2" s="1"/>
  <c r="N13" i="2"/>
  <c r="O13" i="2" s="1"/>
  <c r="N14" i="2"/>
  <c r="O14" i="2" s="1"/>
  <c r="N15" i="2"/>
  <c r="O15" i="2" s="1"/>
  <c r="N16" i="2"/>
  <c r="O16" i="2" s="1"/>
  <c r="N17" i="2"/>
  <c r="O17" i="2" s="1"/>
  <c r="N18" i="2"/>
  <c r="O18" i="2" s="1"/>
  <c r="N19" i="2"/>
  <c r="O19" i="2" s="1"/>
  <c r="N20" i="2"/>
  <c r="O20" i="2" s="1"/>
  <c r="N21" i="2"/>
  <c r="O21" i="2" s="1"/>
  <c r="N22" i="2"/>
  <c r="O22" i="2" s="1"/>
  <c r="N23" i="2"/>
  <c r="O23" i="2" s="1"/>
  <c r="N24" i="2"/>
  <c r="O24" i="2" s="1"/>
  <c r="N25" i="2"/>
  <c r="O25" i="2" s="1"/>
  <c r="N26" i="2"/>
  <c r="O26" i="2" s="1"/>
  <c r="N27" i="2"/>
  <c r="O27" i="2" s="1"/>
  <c r="N28" i="2"/>
  <c r="O28" i="2" s="1"/>
  <c r="N29" i="2"/>
  <c r="O29" i="2" s="1"/>
  <c r="N30" i="2"/>
  <c r="O30" i="2" s="1"/>
  <c r="N31" i="2"/>
  <c r="O31" i="2" s="1"/>
  <c r="N32" i="2"/>
  <c r="O32" i="2" s="1"/>
  <c r="N33" i="2"/>
  <c r="O33" i="2" s="1"/>
  <c r="N34" i="2"/>
  <c r="O34" i="2" s="1"/>
  <c r="N35" i="2"/>
  <c r="O35" i="2" s="1"/>
  <c r="AR41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P13" i="2"/>
  <c r="Q13" i="2" s="1"/>
  <c r="P15" i="2"/>
  <c r="Q15" i="2" s="1"/>
  <c r="P23" i="2"/>
  <c r="Q23" i="2" s="1"/>
  <c r="P27" i="2"/>
  <c r="Q27" i="2" s="1"/>
  <c r="P8" i="2"/>
  <c r="Q8" i="2" s="1"/>
  <c r="P9" i="2"/>
  <c r="Q9" i="2" s="1"/>
  <c r="P19" i="2"/>
  <c r="Q19" i="2" s="1"/>
  <c r="P20" i="2"/>
  <c r="Q20" i="2" s="1"/>
  <c r="S31" i="2"/>
  <c r="P31" i="2"/>
  <c r="Q31" i="2" s="1"/>
  <c r="S33" i="2"/>
  <c r="P33" i="2"/>
  <c r="Q33" i="2" s="1"/>
  <c r="P11" i="2"/>
  <c r="Q11" i="2" s="1"/>
  <c r="S14" i="2"/>
  <c r="P14" i="2"/>
  <c r="Q14" i="2" s="1"/>
  <c r="S16" i="2"/>
  <c r="P16" i="2"/>
  <c r="Q16" i="2" s="1"/>
  <c r="P24" i="2"/>
  <c r="Q24" i="2" s="1"/>
  <c r="P26" i="2"/>
  <c r="Q26" i="2" s="1"/>
  <c r="S28" i="2"/>
  <c r="P28" i="2"/>
  <c r="Q28" i="2" s="1"/>
  <c r="P7" i="2"/>
  <c r="S17" i="2"/>
  <c r="P17" i="2"/>
  <c r="Q17" i="2" s="1"/>
  <c r="P18" i="2"/>
  <c r="Q18" i="2" s="1"/>
  <c r="S32" i="2"/>
  <c r="P32" i="2"/>
  <c r="Q32" i="2" s="1"/>
  <c r="P34" i="2"/>
  <c r="Q34" i="2" s="1"/>
  <c r="S35" i="2"/>
  <c r="P35" i="2"/>
  <c r="Q35" i="2" s="1"/>
  <c r="S30" i="2"/>
  <c r="P30" i="2"/>
  <c r="Q30" i="2" s="1"/>
  <c r="P25" i="2"/>
  <c r="Q25" i="2" s="1"/>
  <c r="S23" i="2"/>
  <c r="S11" i="2"/>
  <c r="S24" i="2"/>
  <c r="S8" i="2"/>
  <c r="S20" i="2"/>
  <c r="S27" i="2"/>
  <c r="S15" i="2"/>
  <c r="S25" i="2"/>
  <c r="Q29" i="2"/>
  <c r="S29" i="2"/>
  <c r="S18" i="2"/>
  <c r="Q21" i="2"/>
  <c r="S21" i="2"/>
  <c r="S34" i="2"/>
  <c r="T13" i="2"/>
  <c r="U13" i="2" s="1"/>
  <c r="S12" i="2"/>
  <c r="Q12" i="2"/>
  <c r="S26" i="2"/>
  <c r="S9" i="2"/>
  <c r="S19" i="2"/>
  <c r="T34" i="2" l="1"/>
  <c r="U34" i="2" s="1"/>
  <c r="V34" i="2" s="1"/>
  <c r="T30" i="2"/>
  <c r="U30" i="2" s="1"/>
  <c r="V30" i="2" s="1"/>
  <c r="T33" i="2"/>
  <c r="U33" i="2" s="1"/>
  <c r="V33" i="2" s="1"/>
  <c r="T14" i="2"/>
  <c r="U14" i="2" s="1"/>
  <c r="V14" i="2" s="1"/>
  <c r="T29" i="2"/>
  <c r="U29" i="2" s="1"/>
  <c r="V29" i="2" s="1"/>
  <c r="T11" i="2"/>
  <c r="U11" i="2" s="1"/>
  <c r="V11" i="2" s="1"/>
  <c r="T23" i="2"/>
  <c r="U23" i="2" s="1"/>
  <c r="V23" i="2" s="1"/>
  <c r="T32" i="2"/>
  <c r="U32" i="2" s="1"/>
  <c r="T19" i="2"/>
  <c r="U19" i="2" s="1"/>
  <c r="T12" i="2"/>
  <c r="U12" i="2" s="1"/>
  <c r="V12" i="2" s="1"/>
  <c r="T25" i="2"/>
  <c r="U25" i="2" s="1"/>
  <c r="V25" i="2" s="1"/>
  <c r="T8" i="2"/>
  <c r="U8" i="2" s="1"/>
  <c r="V8" i="2" s="1"/>
  <c r="T35" i="2"/>
  <c r="U35" i="2" s="1"/>
  <c r="V35" i="2" s="1"/>
  <c r="T31" i="2"/>
  <c r="U31" i="2" s="1"/>
  <c r="V31" i="2" s="1"/>
  <c r="T26" i="2"/>
  <c r="U26" i="2" s="1"/>
  <c r="V26" i="2" s="1"/>
  <c r="T27" i="2"/>
  <c r="U27" i="2" s="1"/>
  <c r="V27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4" i="2"/>
  <c r="U24" i="2" s="1"/>
  <c r="T28" i="2"/>
  <c r="U28" i="2" s="1"/>
  <c r="V28" i="2" s="1"/>
  <c r="T16" i="2"/>
  <c r="U16" i="2" s="1"/>
  <c r="V16" i="2" s="1"/>
  <c r="Q7" i="2"/>
  <c r="S7" i="2"/>
  <c r="V19" i="2"/>
  <c r="V32" i="2"/>
  <c r="V13" i="2"/>
  <c r="V24" i="2" l="1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N6" i="2"/>
  <c r="N40" i="2" s="1"/>
  <c r="L6" i="2"/>
  <c r="L40" i="2" l="1"/>
  <c r="O6" i="2"/>
  <c r="U7" i="2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40" i="2" l="1"/>
  <c r="P6" i="2"/>
  <c r="P40" i="2" s="1"/>
  <c r="R40" i="2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40" i="2" s="1"/>
  <c r="S6" i="2"/>
  <c r="AG8" i="17"/>
  <c r="AD8" i="17"/>
  <c r="AH8" i="17"/>
  <c r="AC8" i="17"/>
  <c r="AG6" i="17"/>
  <c r="AD6" i="17"/>
  <c r="AH6" i="17"/>
  <c r="AC6" i="17"/>
  <c r="AA7" i="17"/>
  <c r="AB7" i="17" s="1"/>
  <c r="Y10" i="17"/>
  <c r="S40" i="2" l="1"/>
  <c r="T6" i="2"/>
  <c r="T40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40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40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<sst xmlns="http://schemas.openxmlformats.org/spreadsheetml/2006/main" count="626" uniqueCount="266">
  <si>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</si>
  <si>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</si>
  <si>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</si>
  <si>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</si>
  <si>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</si>
  <si>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</si>
  <si>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</si>
  <si>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</si>
  <si>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</si>
  <si>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</si>
  <si>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</si>
  <si>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</si>
  <si>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</si>
  <si>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</si>
  <si>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</si>
  <si>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</si>
  <si>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</si>
  <si>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</si>
  <si>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</si>
  <si>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</si>
  <si>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</si>
  <si>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</si>
  <si>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</si>
  <si>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</si>
  <si>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</si>
  <si>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</si>
  <si>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</si>
  <si>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</si>
  <si>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</si>
  <si>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</si>
  <si>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</si>
  <si>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</si>
  <si>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</si>
  <si>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</si>
  <si>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</si>
  <si>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</si>
  <si>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</si>
  <si>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</si>
  <si>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</si>
  <si>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</si>
  <si>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</si>
  <si>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</si>
  <si>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</si>
  <si>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</si>
  <si>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</si>
  <si>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</si>
  <si>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</si>
  <si>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</si>
  <si>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</si>
  <si>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</si>
  <si>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</si>
  <si>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</si>
  <si>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</si>
  <si>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</si>
  <si>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</si>
  <si>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</si>
  <si>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</si>
  <si>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</si>
  <si>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</si>
  <si>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</si>
  <si>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</si>
  <si>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</si>
  <si>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</si>
  <si>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</si>
  <si>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</si>
  <si>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</si>
  <si>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</si>
  <si>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</si>
  <si>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</si>
  <si>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</si>
  <si>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</si>
  <si>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</si>
  <si>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</si>
  <si>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</si>
  <si>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</si>
  <si>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</si>
  <si>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</si>
  <si>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</si>
  <si>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</si>
  <si>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</si>
  <si>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</si>
  <si>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</si>
  <si>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</si>
  <si>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</si>
  <si>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</si>
  <si>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</si>
  <si>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</si>
  <si>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</si>
  <si>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</si>
  <si>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</si>
  <si>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</si>
  <si>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</si>
  <si>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</si>
  <si>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</si>
  <si>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</si>
  <si>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</si>
  <si>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</si>
  <si>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</si>
  <si>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</si>
  <si>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</si>
  <si>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</si>
  <si>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</si>
  <si>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</si>
  <si>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</si>
  <si>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</si>
  <si>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</si>
  <si>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</si>
  <si>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</si>
  <si>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</si>
  <si>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</si>
  <si>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</si>
  <si>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</si>
  <si>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</si>
  <si>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</si>
  <si>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</si>
  <si>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</si>
  <si>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</si>
  <si>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</si>
  <si>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</si>
  <si>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</si>
  <si>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</si>
  <si>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</si>
  <si>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</si>
  <si>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</si>
  <si>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</si>
  <si>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</si>
  <si>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</si>
  <si>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</si>
  <si>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</si>
  <si>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</si>
  <si>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</si>
  <si>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</si>
  <si>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</si>
  <si>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</si>
  <si>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</si>
  <si>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</si>
  <si>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</si>
  <si>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</si>
  <si>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</si>
  <si>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</si>
  <si>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</si>
  <si>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</si>
  <si>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</si>
  <si>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</si>
  <si>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</si>
  <si>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</si>
  <si>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</si>
  <si>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</si>
  <si>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</si>
  <si>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</si>
  <si>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</si>
  <si>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</si>
  <si>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</si>
  <si>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</si>
  <si>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</si>
  <si>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</si>
  <si>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</si>
  <si>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</si>
  <si>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</si>
  <si>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</si>
  <si>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</si>
  <si>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</si>
  <si>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</si>
  <si>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</si>
  <si>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</si>
  <si>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</si>
  <si>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</si>
  <si>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</si>
  <si>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</si>
  <si>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</si>
  <si>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</si>
  <si>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</si>
  <si>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</si>
  <si>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</si>
  <si>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</si>
  <si>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</si>
  <si>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</si>
  <si>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</si>
  <si>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</si>
  <si>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</si>
  <si>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</si>
  <si>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</si>
  <si>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</si>
  <si>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</si>
  <si>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</si>
  <si>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</si>
  <si>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</si>
  <si>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</si>
  <si>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</si>
  <si>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</si>
  <si>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</si>
  <si>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</si>
  <si>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</si>
  <si>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</si>
  <si>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</si>
  <si>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</si>
  <si>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</si>
  <si>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</si>
  <si>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</si>
  <si>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</si>
  <si>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</si>
  <si>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</si>
  <si>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</si>
  <si>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</si>
  <si>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</si>
  <si>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</si>
  <si>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</si>
  <si>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</si>
  <si>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</si>
  <si>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</si>
  <si>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</si>
  <si>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</si>
  <si>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</si>
  <si>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</si>
  <si>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</si>
  <si>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</si>
  <si>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</si>
  <si>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</si>
  <si>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</si>
  <si>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</si>
  <si>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</si>
  <si>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</si>
  <si>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</si>
  <si>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</si>
  <si>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</si>
  <si>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</si>
  <si>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</si>
  <si>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</si>
  <si>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</si>
  <si>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</si>
  <si>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</si>
  <si>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</si>
  <si>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</si>
  <si>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</si>
  <si>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</si>
  <si>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</si>
  <si>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</si>
  <si>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</si>
  <si>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</si>
  <si>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</si>
  <si>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</si>
  <si>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N/A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</si>
  <si>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</si>
  <si>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</si>
  <si>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</si>
  <si>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</si>
  <si>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</si>
  <si>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</si>
  <si>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</si>
  <si>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</si>
  <si>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</si>
  <si>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</si>
  <si>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</si>
  <si>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</si>
  <si>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Kamal Nirwal</t>
  </si>
  <si>
    <t>Vipin Nirwal</t>
  </si>
  <si>
    <t>101177956489</t>
  </si>
  <si>
    <t>HR EXECUTIVE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</si>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</sst>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3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1" xfId="0" quotePrefix="1" applyBorder="1" applyAlignment="1"/>
    <xf numFmtId="14" fontId="7" fillId="0" borderId="1" xfId="0" applyNumberFormat="1" applyFont="1" applyFill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171450</xdr:colOff>
      <xdr:row>41</xdr:row>
      <xdr:rowOff>9525</xdr:rowOff>
    </xdr:from>
    <xdr:to>
      <xdr:col>41</xdr:col>
      <xdr:colOff>590550</xdr:colOff>
      <xdr:row>46</xdr:row>
      <xdr:rowOff>66675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375100" y="78105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152400</xdr:colOff>
      <xdr:row>40</xdr:row>
      <xdr:rowOff>19050</xdr:rowOff>
    </xdr:from>
    <xdr:to>
      <xdr:col>19</xdr:col>
      <xdr:colOff>47625</xdr:colOff>
      <xdr:row>45</xdr:row>
      <xdr:rowOff>76200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20475" y="779145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3"/>
  <sheetViews>
    <sheetView workbookViewId="0">
      <pane xSplit="7" ySplit="5" topLeftCell="H6" activePane="bottomRight" state="frozen"/>
      <selection pane="topRight"/>
      <selection pane="bottomLeft"/>
      <selection pane="bottomRight" activeCell="P7" sqref="P7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6" x14ac:dyDescent="0.2">
      <c r="A1" s="13" t="s">
        <v>0</v>
      </c>
      <c r="B1" s="13" t="s">
        <v>253</v>
      </c>
      <c r="F1" s="17" t="s">
        <v>2</v>
      </c>
      <c r="G1" s="14"/>
      <c r="O1" s="14"/>
    </row>
    <row r="2" spans="1:46" x14ac:dyDescent="0.2">
      <c r="A2" s="18" t="s">
        <v>3</v>
      </c>
      <c r="B2" s="19">
        <v>45108</v>
      </c>
      <c r="F2" s="17" t="s">
        <v>4</v>
      </c>
      <c r="G2" s="14">
        <v>36</v>
      </c>
      <c r="O2" s="14"/>
    </row>
    <row r="3" spans="1:46" x14ac:dyDescent="0.2">
      <c r="A3" s="18" t="s">
        <v>5</v>
      </c>
      <c r="B3" s="14" t="s">
        <v>6</v>
      </c>
      <c r="F3" s="17" t="s">
        <v>7</v>
      </c>
      <c r="G3" s="74" t="s">
        <v>261</v>
      </c>
      <c r="O3" s="14"/>
    </row>
    <row r="4" spans="1:46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6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6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6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26</v>
      </c>
      <c r="M6" s="6">
        <v>0</v>
      </c>
      <c r="N6" s="6">
        <v>0</v>
      </c>
      <c r="O6" s="6">
        <f t="shared" ref="O6:O38" si="0">SUM(L6:N6)</f>
        <v>26</v>
      </c>
      <c r="P6" s="21">
        <v>17234</v>
      </c>
      <c r="Q6" s="21">
        <v>0</v>
      </c>
      <c r="R6" s="21">
        <v>0</v>
      </c>
      <c r="S6" s="6">
        <v>0</v>
      </c>
      <c r="T6" s="6">
        <f t="shared" ref="T6:T17" si="1">ROUND(SUM(P6:S6),0)</f>
        <v>17234</v>
      </c>
      <c r="U6" s="6">
        <f t="shared" ref="U6:U17" si="2">ROUND(P6/$K6*$O6,0)</f>
        <v>17234</v>
      </c>
      <c r="V6" s="6">
        <f t="shared" ref="V6:V17" si="3">ROUND(Q6/$K6*$O6,0)</f>
        <v>0</v>
      </c>
      <c r="W6" s="6">
        <f t="shared" ref="W6:W17" si="4">ROUND(R6/$K6*$O6,0)</f>
        <v>0</v>
      </c>
      <c r="X6" s="6">
        <f t="shared" ref="X6:X17" si="5">ROUND(S6/$K6*$O6,0)</f>
        <v>0</v>
      </c>
      <c r="Y6" s="6">
        <f t="shared" ref="Y6:Y38" si="6">ROUND(SUM(U6:X6),0)</f>
        <v>17234</v>
      </c>
      <c r="Z6" s="6">
        <f t="shared" ref="Z6:Z38" si="7">ROUND(U6*8.33/100,0)</f>
        <v>1436</v>
      </c>
      <c r="AA6" s="6">
        <f t="shared" ref="AA6:AA39" si="8">ROUND(Y6*5.76%,0)</f>
        <v>993</v>
      </c>
      <c r="AB6" s="4">
        <f t="shared" ref="AB6:AB38" si="9">Y6+AA6+Z6</f>
        <v>19663</v>
      </c>
      <c r="AC6" s="4">
        <f t="shared" ref="AC6:AC38" si="10">ROUNDUP(IF(T6&gt;21000,0,AB6*0.75%),0)</f>
        <v>148</v>
      </c>
      <c r="AD6" s="24">
        <f t="shared" ref="AD6:AD12" si="11">ROUND(AB6-V6-Z6,)*12%</f>
        <v>2187.2399999999998</v>
      </c>
      <c r="AE6" s="4">
        <v>0</v>
      </c>
      <c r="AF6" s="4">
        <f t="shared" ref="AF6:AF39" si="12">ROUND((AB6+AK6)-(AC6+AD6+AE6),0)</f>
        <v>17328</v>
      </c>
      <c r="AG6" s="48">
        <f t="shared" ref="AG6:AG38" si="13">ROUNDUP(IF((T6)&gt;21000,0,AB6*3.25%),0)</f>
        <v>640</v>
      </c>
      <c r="AH6" s="24">
        <f t="shared" ref="AH6:AH12" si="14">ROUND(AB6-V6-Z6,0)*13%</f>
        <v>2369.5100000000002</v>
      </c>
      <c r="AI6" s="6">
        <v>0</v>
      </c>
      <c r="AJ6" s="4">
        <f t="shared" ref="AJ6:AJ38" si="15">ROUND(175/K6*O6,0)</f>
        <v>175</v>
      </c>
      <c r="AK6" s="6">
        <v>0</v>
      </c>
      <c r="AL6" s="6">
        <v>0</v>
      </c>
      <c r="AM6" s="24">
        <f t="shared" ref="AM6:AM38" si="16">SUM(AG6:AL6)</f>
        <v>3184.51</v>
      </c>
      <c r="AN6" s="24">
        <f t="shared" ref="AN6:AN39" si="17">AB6+AM6</f>
        <v>22847.510000000002</v>
      </c>
      <c r="AO6" s="24">
        <f t="shared" ref="AO6:AO38" si="18">ROUND(675/K6*O6,0)</f>
        <v>675</v>
      </c>
      <c r="AP6" s="24">
        <f t="shared" ref="AP6:AP39" si="19">AN6+AO6</f>
        <v>23522.510000000002</v>
      </c>
      <c r="AQ6" s="24">
        <f t="shared" ref="AQ6:AQ39" si="20">ROUND(AP6*18%,0)</f>
        <v>4234</v>
      </c>
      <c r="AR6" s="25">
        <f t="shared" ref="AR6:AR39" si="21">AP6+AQ6</f>
        <v>27756.510000000002</v>
      </c>
      <c r="AT6" s="39"/>
    </row>
    <row r="7" spans="1:46" x14ac:dyDescent="0.2">
      <c r="A7" s="6">
        <f t="shared" ref="A7:A39" si="22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21.5</v>
      </c>
      <c r="M7" s="6">
        <v>0</v>
      </c>
      <c r="N7" s="6">
        <v>0</v>
      </c>
      <c r="O7" s="6">
        <f t="shared" si="0"/>
        <v>21.5</v>
      </c>
      <c r="P7" s="21">
        <v>18993</v>
      </c>
      <c r="Q7" s="21">
        <v>1019</v>
      </c>
      <c r="R7" s="21">
        <v>0</v>
      </c>
      <c r="S7" s="6">
        <v>0</v>
      </c>
      <c r="T7" s="6">
        <f t="shared" si="1"/>
        <v>20012</v>
      </c>
      <c r="U7" s="6">
        <f t="shared" si="2"/>
        <v>15706</v>
      </c>
      <c r="V7" s="6">
        <f t="shared" si="3"/>
        <v>843</v>
      </c>
      <c r="W7" s="6">
        <f t="shared" si="4"/>
        <v>0</v>
      </c>
      <c r="X7" s="6">
        <f t="shared" si="5"/>
        <v>0</v>
      </c>
      <c r="Y7" s="6">
        <f t="shared" si="6"/>
        <v>16549</v>
      </c>
      <c r="Z7" s="6">
        <f t="shared" si="7"/>
        <v>1308</v>
      </c>
      <c r="AA7" s="6">
        <f t="shared" si="8"/>
        <v>953</v>
      </c>
      <c r="AB7" s="4">
        <f t="shared" si="9"/>
        <v>18810</v>
      </c>
      <c r="AC7" s="4">
        <f t="shared" si="10"/>
        <v>142</v>
      </c>
      <c r="AD7" s="24">
        <f t="shared" si="11"/>
        <v>1999.08</v>
      </c>
      <c r="AE7" s="4">
        <v>0</v>
      </c>
      <c r="AF7" s="4">
        <f t="shared" si="12"/>
        <v>16669</v>
      </c>
      <c r="AG7" s="48">
        <f t="shared" si="13"/>
        <v>612</v>
      </c>
      <c r="AH7" s="24">
        <f t="shared" si="14"/>
        <v>2165.67</v>
      </c>
      <c r="AI7" s="6">
        <v>0</v>
      </c>
      <c r="AJ7" s="4">
        <f t="shared" si="15"/>
        <v>145</v>
      </c>
      <c r="AK7" s="6">
        <v>0</v>
      </c>
      <c r="AL7" s="6">
        <v>0</v>
      </c>
      <c r="AM7" s="24">
        <f t="shared" si="16"/>
        <v>2922.67</v>
      </c>
      <c r="AN7" s="24">
        <f t="shared" si="17"/>
        <v>21732.67</v>
      </c>
      <c r="AO7" s="24">
        <f t="shared" si="18"/>
        <v>558</v>
      </c>
      <c r="AP7" s="24">
        <f t="shared" si="19"/>
        <v>22290.67</v>
      </c>
      <c r="AQ7" s="24">
        <f t="shared" si="20"/>
        <v>4012</v>
      </c>
      <c r="AR7" s="25">
        <f t="shared" si="21"/>
        <v>26302.67</v>
      </c>
      <c r="AT7" s="39"/>
    </row>
    <row r="8" spans="1:46" x14ac:dyDescent="0.2">
      <c r="A8" s="6">
        <f t="shared" si="22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26</v>
      </c>
      <c r="M8" s="6">
        <v>0</v>
      </c>
      <c r="N8" s="6">
        <v>0</v>
      </c>
      <c r="O8" s="6">
        <f t="shared" si="0"/>
        <v>26</v>
      </c>
      <c r="P8" s="21">
        <v>18993</v>
      </c>
      <c r="Q8" s="21">
        <v>0</v>
      </c>
      <c r="R8" s="21">
        <v>0</v>
      </c>
      <c r="S8" s="6">
        <v>0</v>
      </c>
      <c r="T8" s="6">
        <f t="shared" si="1"/>
        <v>18993</v>
      </c>
      <c r="U8" s="6">
        <f t="shared" si="2"/>
        <v>18993</v>
      </c>
      <c r="V8" s="6">
        <f t="shared" si="3"/>
        <v>0</v>
      </c>
      <c r="W8" s="6">
        <f t="shared" si="4"/>
        <v>0</v>
      </c>
      <c r="X8" s="6">
        <f t="shared" si="5"/>
        <v>0</v>
      </c>
      <c r="Y8" s="6">
        <f t="shared" si="6"/>
        <v>18993</v>
      </c>
      <c r="Z8" s="6">
        <f t="shared" si="7"/>
        <v>1582</v>
      </c>
      <c r="AA8" s="6">
        <f t="shared" si="8"/>
        <v>1094</v>
      </c>
      <c r="AB8" s="4">
        <f t="shared" si="9"/>
        <v>21669</v>
      </c>
      <c r="AC8" s="4">
        <f t="shared" si="10"/>
        <v>163</v>
      </c>
      <c r="AD8" s="24">
        <f t="shared" si="11"/>
        <v>2410.44</v>
      </c>
      <c r="AE8" s="4">
        <v>0</v>
      </c>
      <c r="AF8" s="4">
        <f t="shared" si="12"/>
        <v>19096</v>
      </c>
      <c r="AG8" s="48">
        <f t="shared" si="13"/>
        <v>705</v>
      </c>
      <c r="AH8" s="24">
        <f t="shared" si="14"/>
        <v>2611.31</v>
      </c>
      <c r="AI8" s="6">
        <v>0</v>
      </c>
      <c r="AJ8" s="4">
        <f t="shared" si="15"/>
        <v>175</v>
      </c>
      <c r="AK8" s="6">
        <v>0</v>
      </c>
      <c r="AL8" s="6">
        <v>0</v>
      </c>
      <c r="AM8" s="24">
        <f t="shared" si="16"/>
        <v>3491.31</v>
      </c>
      <c r="AN8" s="24">
        <f t="shared" si="17"/>
        <v>25160.31</v>
      </c>
      <c r="AO8" s="24">
        <f t="shared" si="18"/>
        <v>675</v>
      </c>
      <c r="AP8" s="24">
        <f t="shared" si="19"/>
        <v>25835.31</v>
      </c>
      <c r="AQ8" s="24">
        <f t="shared" si="20"/>
        <v>4650</v>
      </c>
      <c r="AR8" s="25">
        <f t="shared" si="21"/>
        <v>30485.31</v>
      </c>
      <c r="AT8" s="39"/>
    </row>
    <row r="9" spans="1:46" x14ac:dyDescent="0.2">
      <c r="A9" s="6">
        <f t="shared" si="22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26</v>
      </c>
      <c r="M9" s="6">
        <v>0</v>
      </c>
      <c r="N9" s="6">
        <v>0</v>
      </c>
      <c r="O9" s="6">
        <f t="shared" si="0"/>
        <v>26</v>
      </c>
      <c r="P9" s="21">
        <v>17234</v>
      </c>
      <c r="Q9" s="21">
        <v>0</v>
      </c>
      <c r="R9" s="21">
        <v>0</v>
      </c>
      <c r="S9" s="6">
        <v>0</v>
      </c>
      <c r="T9" s="6">
        <f t="shared" si="1"/>
        <v>17234</v>
      </c>
      <c r="U9" s="6">
        <f t="shared" si="2"/>
        <v>17234</v>
      </c>
      <c r="V9" s="6">
        <f t="shared" si="3"/>
        <v>0</v>
      </c>
      <c r="W9" s="6">
        <f t="shared" si="4"/>
        <v>0</v>
      </c>
      <c r="X9" s="6">
        <f t="shared" si="5"/>
        <v>0</v>
      </c>
      <c r="Y9" s="6">
        <f t="shared" si="6"/>
        <v>17234</v>
      </c>
      <c r="Z9" s="6">
        <f t="shared" si="7"/>
        <v>1436</v>
      </c>
      <c r="AA9" s="6">
        <f t="shared" si="8"/>
        <v>993</v>
      </c>
      <c r="AB9" s="4">
        <f t="shared" si="9"/>
        <v>19663</v>
      </c>
      <c r="AC9" s="4">
        <f t="shared" si="10"/>
        <v>148</v>
      </c>
      <c r="AD9" s="24">
        <f t="shared" si="11"/>
        <v>2187.2399999999998</v>
      </c>
      <c r="AE9" s="4">
        <v>0</v>
      </c>
      <c r="AF9" s="4">
        <f t="shared" si="12"/>
        <v>17328</v>
      </c>
      <c r="AG9" s="48">
        <f t="shared" si="13"/>
        <v>640</v>
      </c>
      <c r="AH9" s="24">
        <f t="shared" si="14"/>
        <v>2369.5100000000002</v>
      </c>
      <c r="AI9" s="6">
        <v>0</v>
      </c>
      <c r="AJ9" s="4">
        <f t="shared" si="15"/>
        <v>175</v>
      </c>
      <c r="AK9" s="6">
        <v>0</v>
      </c>
      <c r="AL9" s="6">
        <v>0</v>
      </c>
      <c r="AM9" s="24">
        <f t="shared" si="16"/>
        <v>3184.51</v>
      </c>
      <c r="AN9" s="24">
        <f t="shared" si="17"/>
        <v>22847.510000000002</v>
      </c>
      <c r="AO9" s="24">
        <f t="shared" si="18"/>
        <v>675</v>
      </c>
      <c r="AP9" s="24">
        <f t="shared" si="19"/>
        <v>23522.510000000002</v>
      </c>
      <c r="AQ9" s="24">
        <f t="shared" si="20"/>
        <v>4234</v>
      </c>
      <c r="AR9" s="25">
        <f t="shared" si="21"/>
        <v>27756.510000000002</v>
      </c>
      <c r="AT9" s="39"/>
    </row>
    <row r="10" spans="1:46" x14ac:dyDescent="0.2">
      <c r="A10" s="6">
        <f t="shared" si="22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20</v>
      </c>
      <c r="M10" s="6">
        <v>0</v>
      </c>
      <c r="N10" s="6">
        <v>0</v>
      </c>
      <c r="O10" s="6">
        <f t="shared" si="0"/>
        <v>20</v>
      </c>
      <c r="P10" s="21">
        <v>19070</v>
      </c>
      <c r="Q10" s="21">
        <v>1614</v>
      </c>
      <c r="R10" s="21">
        <v>0</v>
      </c>
      <c r="S10" s="6">
        <v>0</v>
      </c>
      <c r="T10" s="6">
        <f t="shared" si="1"/>
        <v>20684</v>
      </c>
      <c r="U10" s="6">
        <f t="shared" si="2"/>
        <v>14669</v>
      </c>
      <c r="V10" s="6">
        <f t="shared" si="3"/>
        <v>1242</v>
      </c>
      <c r="W10" s="6">
        <f t="shared" si="4"/>
        <v>0</v>
      </c>
      <c r="X10" s="6">
        <f t="shared" si="5"/>
        <v>0</v>
      </c>
      <c r="Y10" s="6">
        <f t="shared" si="6"/>
        <v>15911</v>
      </c>
      <c r="Z10" s="6">
        <f t="shared" si="7"/>
        <v>1222</v>
      </c>
      <c r="AA10" s="6">
        <f t="shared" si="8"/>
        <v>916</v>
      </c>
      <c r="AB10" s="4">
        <f t="shared" si="9"/>
        <v>18049</v>
      </c>
      <c r="AC10" s="4">
        <f t="shared" si="10"/>
        <v>136</v>
      </c>
      <c r="AD10" s="24">
        <f t="shared" si="11"/>
        <v>1870.1999999999998</v>
      </c>
      <c r="AE10" s="4">
        <v>0</v>
      </c>
      <c r="AF10" s="4">
        <f t="shared" si="12"/>
        <v>16043</v>
      </c>
      <c r="AG10" s="48">
        <f t="shared" si="13"/>
        <v>587</v>
      </c>
      <c r="AH10" s="24">
        <f t="shared" si="14"/>
        <v>2026.0500000000002</v>
      </c>
      <c r="AI10" s="6">
        <v>0</v>
      </c>
      <c r="AJ10" s="4">
        <f t="shared" si="15"/>
        <v>135</v>
      </c>
      <c r="AK10" s="6">
        <v>0</v>
      </c>
      <c r="AL10" s="6">
        <v>0</v>
      </c>
      <c r="AM10" s="24">
        <f t="shared" si="16"/>
        <v>2748.05</v>
      </c>
      <c r="AN10" s="24">
        <f t="shared" si="17"/>
        <v>20797.05</v>
      </c>
      <c r="AO10" s="24">
        <f t="shared" si="18"/>
        <v>519</v>
      </c>
      <c r="AP10" s="24">
        <f t="shared" si="19"/>
        <v>21316.05</v>
      </c>
      <c r="AQ10" s="24">
        <f t="shared" si="20"/>
        <v>3837</v>
      </c>
      <c r="AR10" s="25">
        <f t="shared" si="21"/>
        <v>25153.05</v>
      </c>
      <c r="AT10" s="39"/>
    </row>
    <row r="11" spans="1:46" x14ac:dyDescent="0.2">
      <c r="A11" s="6">
        <f t="shared" si="22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24</v>
      </c>
      <c r="M11" s="6">
        <v>0</v>
      </c>
      <c r="N11" s="6">
        <v>0</v>
      </c>
      <c r="O11" s="6">
        <f t="shared" si="0"/>
        <v>24</v>
      </c>
      <c r="P11" s="21">
        <v>19070</v>
      </c>
      <c r="Q11" s="21">
        <v>537</v>
      </c>
      <c r="R11" s="21">
        <v>0</v>
      </c>
      <c r="S11" s="6">
        <v>0</v>
      </c>
      <c r="T11" s="6">
        <f t="shared" si="1"/>
        <v>19607</v>
      </c>
      <c r="U11" s="6">
        <f t="shared" si="2"/>
        <v>17603</v>
      </c>
      <c r="V11" s="6">
        <f t="shared" si="3"/>
        <v>496</v>
      </c>
      <c r="W11" s="6">
        <f t="shared" si="4"/>
        <v>0</v>
      </c>
      <c r="X11" s="6">
        <f t="shared" si="5"/>
        <v>0</v>
      </c>
      <c r="Y11" s="6">
        <f t="shared" si="6"/>
        <v>18099</v>
      </c>
      <c r="Z11" s="6">
        <f t="shared" si="7"/>
        <v>1466</v>
      </c>
      <c r="AA11" s="6">
        <f t="shared" si="8"/>
        <v>1043</v>
      </c>
      <c r="AB11" s="4">
        <f t="shared" si="9"/>
        <v>20608</v>
      </c>
      <c r="AC11" s="4">
        <f t="shared" si="10"/>
        <v>155</v>
      </c>
      <c r="AD11" s="24">
        <f t="shared" si="11"/>
        <v>2237.52</v>
      </c>
      <c r="AE11" s="4">
        <v>0</v>
      </c>
      <c r="AF11" s="4">
        <f t="shared" si="12"/>
        <v>18215</v>
      </c>
      <c r="AG11" s="48">
        <f t="shared" si="13"/>
        <v>670</v>
      </c>
      <c r="AH11" s="24">
        <f t="shared" si="14"/>
        <v>2423.98</v>
      </c>
      <c r="AI11" s="6">
        <v>0</v>
      </c>
      <c r="AJ11" s="4">
        <f t="shared" si="15"/>
        <v>162</v>
      </c>
      <c r="AK11" s="6">
        <v>0</v>
      </c>
      <c r="AL11" s="6">
        <v>0</v>
      </c>
      <c r="AM11" s="24">
        <f t="shared" si="16"/>
        <v>3255.98</v>
      </c>
      <c r="AN11" s="24">
        <f t="shared" si="17"/>
        <v>23863.98</v>
      </c>
      <c r="AO11" s="24">
        <f t="shared" si="18"/>
        <v>623</v>
      </c>
      <c r="AP11" s="24">
        <f t="shared" si="19"/>
        <v>24486.98</v>
      </c>
      <c r="AQ11" s="24">
        <f t="shared" si="20"/>
        <v>4408</v>
      </c>
      <c r="AR11" s="25">
        <f t="shared" si="21"/>
        <v>28894.98</v>
      </c>
      <c r="AT11" s="39"/>
    </row>
    <row r="12" spans="1:46" x14ac:dyDescent="0.2">
      <c r="A12" s="6">
        <f t="shared" si="22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26</v>
      </c>
      <c r="M12" s="6">
        <v>0</v>
      </c>
      <c r="N12" s="6">
        <v>0</v>
      </c>
      <c r="O12" s="6">
        <f t="shared" si="0"/>
        <v>26</v>
      </c>
      <c r="P12" s="21">
        <v>19070</v>
      </c>
      <c r="Q12" s="21">
        <v>3891</v>
      </c>
      <c r="R12" s="21">
        <v>0</v>
      </c>
      <c r="S12" s="6">
        <v>0</v>
      </c>
      <c r="T12" s="6">
        <f t="shared" si="1"/>
        <v>22961</v>
      </c>
      <c r="U12" s="6">
        <f t="shared" si="2"/>
        <v>19070</v>
      </c>
      <c r="V12" s="6">
        <f t="shared" si="3"/>
        <v>3891</v>
      </c>
      <c r="W12" s="6">
        <f t="shared" si="4"/>
        <v>0</v>
      </c>
      <c r="X12" s="6">
        <f t="shared" si="5"/>
        <v>0</v>
      </c>
      <c r="Y12" s="6">
        <f t="shared" si="6"/>
        <v>22961</v>
      </c>
      <c r="Z12" s="6">
        <f t="shared" si="7"/>
        <v>1589</v>
      </c>
      <c r="AA12" s="6">
        <f t="shared" si="8"/>
        <v>1323</v>
      </c>
      <c r="AB12" s="4">
        <f t="shared" si="9"/>
        <v>25873</v>
      </c>
      <c r="AC12" s="4">
        <f t="shared" si="10"/>
        <v>0</v>
      </c>
      <c r="AD12" s="24">
        <f t="shared" si="11"/>
        <v>2447.16</v>
      </c>
      <c r="AE12" s="4">
        <v>0</v>
      </c>
      <c r="AF12" s="4">
        <f t="shared" si="12"/>
        <v>23426</v>
      </c>
      <c r="AG12" s="48">
        <f t="shared" si="13"/>
        <v>0</v>
      </c>
      <c r="AH12" s="24">
        <f t="shared" si="14"/>
        <v>2651.09</v>
      </c>
      <c r="AI12" s="6">
        <v>0</v>
      </c>
      <c r="AJ12" s="4">
        <f t="shared" si="15"/>
        <v>175</v>
      </c>
      <c r="AK12" s="6">
        <v>0</v>
      </c>
      <c r="AL12" s="6">
        <v>600</v>
      </c>
      <c r="AM12" s="24">
        <f t="shared" si="16"/>
        <v>3426.09</v>
      </c>
      <c r="AN12" s="24">
        <f t="shared" si="17"/>
        <v>29299.09</v>
      </c>
      <c r="AO12" s="24">
        <f t="shared" si="18"/>
        <v>675</v>
      </c>
      <c r="AP12" s="24">
        <f t="shared" si="19"/>
        <v>29974.09</v>
      </c>
      <c r="AQ12" s="24">
        <f t="shared" si="20"/>
        <v>5395</v>
      </c>
      <c r="AR12" s="25">
        <f t="shared" si="21"/>
        <v>35369.089999999997</v>
      </c>
      <c r="AT12" s="39"/>
    </row>
    <row r="13" spans="1:46" x14ac:dyDescent="0.2">
      <c r="A13" s="6">
        <f t="shared" si="22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27</v>
      </c>
      <c r="M13" s="6">
        <v>0</v>
      </c>
      <c r="N13" s="6">
        <v>0</v>
      </c>
      <c r="O13" s="6">
        <f t="shared" si="0"/>
        <v>27</v>
      </c>
      <c r="P13" s="21">
        <v>18993</v>
      </c>
      <c r="Q13" s="21">
        <v>0</v>
      </c>
      <c r="R13" s="21">
        <v>0</v>
      </c>
      <c r="S13" s="6">
        <v>0</v>
      </c>
      <c r="T13" s="6">
        <f t="shared" si="1"/>
        <v>18993</v>
      </c>
      <c r="U13" s="6">
        <f t="shared" si="2"/>
        <v>19724</v>
      </c>
      <c r="V13" s="6">
        <f t="shared" si="3"/>
        <v>0</v>
      </c>
      <c r="W13" s="6">
        <f t="shared" si="4"/>
        <v>0</v>
      </c>
      <c r="X13" s="6">
        <f t="shared" si="5"/>
        <v>0</v>
      </c>
      <c r="Y13" s="6">
        <f t="shared" si="6"/>
        <v>19724</v>
      </c>
      <c r="Z13" s="6">
        <f t="shared" si="7"/>
        <v>1643</v>
      </c>
      <c r="AA13" s="6">
        <f t="shared" si="8"/>
        <v>1136</v>
      </c>
      <c r="AB13" s="4">
        <f t="shared" si="9"/>
        <v>22503</v>
      </c>
      <c r="AC13" s="4">
        <f t="shared" si="10"/>
        <v>169</v>
      </c>
      <c r="AD13" s="24">
        <f>ROUND(IF(($AB13-V13)*13%&gt;1800,1800,($AB13-V13)*13%),0)</f>
        <v>1800</v>
      </c>
      <c r="AE13" s="4">
        <v>0</v>
      </c>
      <c r="AF13" s="4">
        <f t="shared" si="12"/>
        <v>20534</v>
      </c>
      <c r="AG13" s="48">
        <f t="shared" si="13"/>
        <v>732</v>
      </c>
      <c r="AH13" s="24">
        <f>ROUND(IF(($AB13-Z13)*13%&gt;1950,1950,($AB13-Z13)*13%),0)</f>
        <v>1950</v>
      </c>
      <c r="AI13" s="6">
        <v>0</v>
      </c>
      <c r="AJ13" s="4">
        <f t="shared" si="15"/>
        <v>182</v>
      </c>
      <c r="AK13" s="6">
        <v>0</v>
      </c>
      <c r="AL13" s="6">
        <v>0</v>
      </c>
      <c r="AM13" s="24">
        <f t="shared" si="16"/>
        <v>2864</v>
      </c>
      <c r="AN13" s="24">
        <f t="shared" si="17"/>
        <v>25367</v>
      </c>
      <c r="AO13" s="24">
        <f t="shared" si="18"/>
        <v>701</v>
      </c>
      <c r="AP13" s="24">
        <f t="shared" si="19"/>
        <v>26068</v>
      </c>
      <c r="AQ13" s="24">
        <f t="shared" si="20"/>
        <v>4692</v>
      </c>
      <c r="AR13" s="25">
        <f t="shared" si="21"/>
        <v>30760</v>
      </c>
      <c r="AT13" s="39"/>
    </row>
    <row r="14" spans="1:46" x14ac:dyDescent="0.2">
      <c r="A14" s="6">
        <f t="shared" si="22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24.5</v>
      </c>
      <c r="M14" s="6">
        <v>0</v>
      </c>
      <c r="N14" s="6">
        <v>0</v>
      </c>
      <c r="O14" s="6">
        <f t="shared" si="0"/>
        <v>24.5</v>
      </c>
      <c r="P14" s="21">
        <v>17234</v>
      </c>
      <c r="Q14" s="21">
        <v>0</v>
      </c>
      <c r="R14" s="21">
        <v>0</v>
      </c>
      <c r="S14" s="6">
        <v>0</v>
      </c>
      <c r="T14" s="6">
        <f t="shared" si="1"/>
        <v>17234</v>
      </c>
      <c r="U14" s="6">
        <f t="shared" si="2"/>
        <v>16240</v>
      </c>
      <c r="V14" s="6">
        <f t="shared" si="3"/>
        <v>0</v>
      </c>
      <c r="W14" s="6">
        <f t="shared" si="4"/>
        <v>0</v>
      </c>
      <c r="X14" s="6">
        <f t="shared" si="5"/>
        <v>0</v>
      </c>
      <c r="Y14" s="6">
        <f t="shared" si="6"/>
        <v>16240</v>
      </c>
      <c r="Z14" s="6">
        <f t="shared" si="7"/>
        <v>1353</v>
      </c>
      <c r="AA14" s="6">
        <f t="shared" si="8"/>
        <v>935</v>
      </c>
      <c r="AB14" s="4">
        <f t="shared" si="9"/>
        <v>18528</v>
      </c>
      <c r="AC14" s="4">
        <f t="shared" si="10"/>
        <v>139</v>
      </c>
      <c r="AD14" s="24">
        <f>ROUND(IF(($AB14-V14)*13%&gt;1800,1800,($AB14-V14)*13%),0)</f>
        <v>1800</v>
      </c>
      <c r="AE14" s="4">
        <v>0</v>
      </c>
      <c r="AF14" s="4">
        <f t="shared" si="12"/>
        <v>16589</v>
      </c>
      <c r="AG14" s="48">
        <f t="shared" si="13"/>
        <v>603</v>
      </c>
      <c r="AH14" s="24">
        <f>ROUND(IF(($AB14-Z14)*13%&gt;1950,1950,($AB14-Z14)*13%),0)</f>
        <v>1950</v>
      </c>
      <c r="AI14" s="6">
        <v>0</v>
      </c>
      <c r="AJ14" s="4">
        <f t="shared" si="15"/>
        <v>165</v>
      </c>
      <c r="AK14" s="6">
        <v>0</v>
      </c>
      <c r="AL14" s="6">
        <v>0</v>
      </c>
      <c r="AM14" s="24">
        <f t="shared" si="16"/>
        <v>2718</v>
      </c>
      <c r="AN14" s="24">
        <f t="shared" si="17"/>
        <v>21246</v>
      </c>
      <c r="AO14" s="24">
        <f t="shared" si="18"/>
        <v>636</v>
      </c>
      <c r="AP14" s="24">
        <f t="shared" si="19"/>
        <v>21882</v>
      </c>
      <c r="AQ14" s="24">
        <f t="shared" si="20"/>
        <v>3939</v>
      </c>
      <c r="AR14" s="25">
        <f t="shared" si="21"/>
        <v>25821</v>
      </c>
      <c r="AT14" s="39"/>
    </row>
    <row r="15" spans="1:46" x14ac:dyDescent="0.2">
      <c r="A15" s="6">
        <f t="shared" si="22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24</v>
      </c>
      <c r="M15" s="6">
        <v>0</v>
      </c>
      <c r="N15" s="6">
        <v>0</v>
      </c>
      <c r="O15" s="6">
        <f t="shared" si="0"/>
        <v>24</v>
      </c>
      <c r="P15" s="21">
        <v>18993</v>
      </c>
      <c r="Q15" s="21">
        <v>0</v>
      </c>
      <c r="R15" s="21">
        <v>0</v>
      </c>
      <c r="S15" s="6">
        <v>0</v>
      </c>
      <c r="T15" s="6">
        <f t="shared" si="1"/>
        <v>18993</v>
      </c>
      <c r="U15" s="6">
        <f t="shared" si="2"/>
        <v>17532</v>
      </c>
      <c r="V15" s="6">
        <f t="shared" si="3"/>
        <v>0</v>
      </c>
      <c r="W15" s="6">
        <f t="shared" si="4"/>
        <v>0</v>
      </c>
      <c r="X15" s="6">
        <f t="shared" si="5"/>
        <v>0</v>
      </c>
      <c r="Y15" s="6">
        <f t="shared" si="6"/>
        <v>17532</v>
      </c>
      <c r="Z15" s="6">
        <f t="shared" si="7"/>
        <v>1460</v>
      </c>
      <c r="AA15" s="6">
        <f t="shared" si="8"/>
        <v>1010</v>
      </c>
      <c r="AB15" s="4">
        <f t="shared" si="9"/>
        <v>20002</v>
      </c>
      <c r="AC15" s="4">
        <f t="shared" si="10"/>
        <v>151</v>
      </c>
      <c r="AD15" s="24">
        <f>ROUND(AB15-V15-Z15,)*12%</f>
        <v>2225.04</v>
      </c>
      <c r="AE15" s="4">
        <v>0</v>
      </c>
      <c r="AF15" s="4">
        <f t="shared" si="12"/>
        <v>17626</v>
      </c>
      <c r="AG15" s="48">
        <f t="shared" si="13"/>
        <v>651</v>
      </c>
      <c r="AH15" s="24">
        <f>ROUND(AB15-V15-Z15,0)*13%</f>
        <v>2410.46</v>
      </c>
      <c r="AI15" s="6">
        <v>0</v>
      </c>
      <c r="AJ15" s="4">
        <f t="shared" si="15"/>
        <v>162</v>
      </c>
      <c r="AK15" s="6">
        <v>0</v>
      </c>
      <c r="AL15" s="6">
        <v>0</v>
      </c>
      <c r="AM15" s="24">
        <f t="shared" si="16"/>
        <v>3223.46</v>
      </c>
      <c r="AN15" s="24">
        <f t="shared" si="17"/>
        <v>23225.46</v>
      </c>
      <c r="AO15" s="24">
        <f t="shared" si="18"/>
        <v>623</v>
      </c>
      <c r="AP15" s="24">
        <f t="shared" si="19"/>
        <v>23848.46</v>
      </c>
      <c r="AQ15" s="24">
        <f t="shared" si="20"/>
        <v>4293</v>
      </c>
      <c r="AR15" s="25">
        <f t="shared" si="21"/>
        <v>28141.46</v>
      </c>
      <c r="AT15" s="39"/>
    </row>
    <row r="16" spans="1:46" x14ac:dyDescent="0.2">
      <c r="A16" s="6">
        <f t="shared" si="22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26</v>
      </c>
      <c r="M16" s="6">
        <v>0</v>
      </c>
      <c r="N16" s="6">
        <v>0</v>
      </c>
      <c r="O16" s="6">
        <f t="shared" si="0"/>
        <v>26</v>
      </c>
      <c r="P16" s="21">
        <v>19070</v>
      </c>
      <c r="Q16" s="21">
        <v>1187</v>
      </c>
      <c r="R16" s="21">
        <v>0</v>
      </c>
      <c r="S16" s="6">
        <v>0</v>
      </c>
      <c r="T16" s="6">
        <f t="shared" si="1"/>
        <v>20257</v>
      </c>
      <c r="U16" s="6">
        <f t="shared" si="2"/>
        <v>19070</v>
      </c>
      <c r="V16" s="6">
        <f t="shared" si="3"/>
        <v>1187</v>
      </c>
      <c r="W16" s="6">
        <f t="shared" si="4"/>
        <v>0</v>
      </c>
      <c r="X16" s="6">
        <f t="shared" si="5"/>
        <v>0</v>
      </c>
      <c r="Y16" s="6">
        <f t="shared" si="6"/>
        <v>20257</v>
      </c>
      <c r="Z16" s="6">
        <f t="shared" si="7"/>
        <v>1589</v>
      </c>
      <c r="AA16" s="6">
        <f t="shared" si="8"/>
        <v>1167</v>
      </c>
      <c r="AB16" s="4">
        <f t="shared" si="9"/>
        <v>23013</v>
      </c>
      <c r="AC16" s="4">
        <f t="shared" si="10"/>
        <v>173</v>
      </c>
      <c r="AD16" s="24">
        <f>ROUND(AB16-V16-Z16,)*12%</f>
        <v>2428.44</v>
      </c>
      <c r="AE16" s="4">
        <v>0</v>
      </c>
      <c r="AF16" s="4">
        <f t="shared" si="12"/>
        <v>20412</v>
      </c>
      <c r="AG16" s="48">
        <f t="shared" si="13"/>
        <v>748</v>
      </c>
      <c r="AH16" s="24">
        <f>ROUND(AB16-V16-Z16,0)*13%</f>
        <v>2630.81</v>
      </c>
      <c r="AI16" s="6">
        <v>0</v>
      </c>
      <c r="AJ16" s="4">
        <f t="shared" si="15"/>
        <v>175</v>
      </c>
      <c r="AK16" s="6">
        <v>0</v>
      </c>
      <c r="AL16" s="6">
        <v>0</v>
      </c>
      <c r="AM16" s="24">
        <f t="shared" si="16"/>
        <v>3553.81</v>
      </c>
      <c r="AN16" s="24">
        <f t="shared" si="17"/>
        <v>26566.81</v>
      </c>
      <c r="AO16" s="24">
        <f t="shared" si="18"/>
        <v>675</v>
      </c>
      <c r="AP16" s="24">
        <f t="shared" si="19"/>
        <v>27241.81</v>
      </c>
      <c r="AQ16" s="24">
        <f t="shared" si="20"/>
        <v>4904</v>
      </c>
      <c r="AR16" s="25">
        <f t="shared" si="21"/>
        <v>32145.81</v>
      </c>
      <c r="AT16" s="39"/>
    </row>
    <row r="17" spans="1:46" x14ac:dyDescent="0.2">
      <c r="A17" s="6">
        <f t="shared" si="22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25</v>
      </c>
      <c r="M17" s="6">
        <v>0</v>
      </c>
      <c r="N17" s="6">
        <v>0</v>
      </c>
      <c r="O17" s="6">
        <f t="shared" si="0"/>
        <v>25</v>
      </c>
      <c r="P17" s="21">
        <v>18993</v>
      </c>
      <c r="Q17" s="21">
        <v>0</v>
      </c>
      <c r="R17" s="21">
        <v>0</v>
      </c>
      <c r="S17" s="6">
        <v>0</v>
      </c>
      <c r="T17" s="6">
        <f t="shared" si="1"/>
        <v>18993</v>
      </c>
      <c r="U17" s="6">
        <f t="shared" si="2"/>
        <v>18263</v>
      </c>
      <c r="V17" s="6">
        <f t="shared" si="3"/>
        <v>0</v>
      </c>
      <c r="W17" s="6">
        <f t="shared" si="4"/>
        <v>0</v>
      </c>
      <c r="X17" s="6">
        <f t="shared" si="5"/>
        <v>0</v>
      </c>
      <c r="Y17" s="6">
        <f t="shared" si="6"/>
        <v>18263</v>
      </c>
      <c r="Z17" s="6">
        <f t="shared" si="7"/>
        <v>1521</v>
      </c>
      <c r="AA17" s="6">
        <f t="shared" si="8"/>
        <v>1052</v>
      </c>
      <c r="AB17" s="4">
        <f t="shared" si="9"/>
        <v>20836</v>
      </c>
      <c r="AC17" s="4">
        <f t="shared" si="10"/>
        <v>157</v>
      </c>
      <c r="AD17" s="24">
        <f>ROUND(IF(($AB17-V17)*13%&gt;1800,1800,($AB17-V17)*13%),0)</f>
        <v>1800</v>
      </c>
      <c r="AE17" s="4">
        <v>0</v>
      </c>
      <c r="AF17" s="4">
        <f t="shared" si="12"/>
        <v>18879</v>
      </c>
      <c r="AG17" s="48">
        <f t="shared" si="13"/>
        <v>678</v>
      </c>
      <c r="AH17" s="24">
        <f>ROUND(IF(($AB17-Z17)*12%&gt;1950,1950,(AB17-Z17)*13%),0)</f>
        <v>1950</v>
      </c>
      <c r="AI17" s="6">
        <v>0</v>
      </c>
      <c r="AJ17" s="4">
        <f t="shared" si="15"/>
        <v>168</v>
      </c>
      <c r="AK17" s="6">
        <v>0</v>
      </c>
      <c r="AL17" s="6">
        <v>0</v>
      </c>
      <c r="AM17" s="24">
        <f t="shared" si="16"/>
        <v>2796</v>
      </c>
      <c r="AN17" s="24">
        <f t="shared" si="17"/>
        <v>23632</v>
      </c>
      <c r="AO17" s="24">
        <f t="shared" si="18"/>
        <v>649</v>
      </c>
      <c r="AP17" s="24">
        <f t="shared" si="19"/>
        <v>24281</v>
      </c>
      <c r="AQ17" s="24">
        <f t="shared" si="20"/>
        <v>4371</v>
      </c>
      <c r="AR17" s="25">
        <f t="shared" si="21"/>
        <v>28652</v>
      </c>
      <c r="AT17" s="39"/>
    </row>
    <row r="18" spans="1:46" x14ac:dyDescent="0.2">
      <c r="A18" s="6">
        <f t="shared" si="22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252</v>
      </c>
      <c r="K18" s="6">
        <v>26</v>
      </c>
      <c r="L18" s="6">
        <v>18</v>
      </c>
      <c r="M18" s="6">
        <v>0</v>
      </c>
      <c r="N18" s="6">
        <v>0</v>
      </c>
      <c r="O18" s="6">
        <f t="shared" si="0"/>
        <v>18</v>
      </c>
      <c r="P18" s="21">
        <v>17234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9" si="23">ROUND(P18/$K18*$O18,0)</f>
        <v>11931</v>
      </c>
      <c r="V18" s="6">
        <f t="shared" ref="V18:V38" si="24">ROUND(Q18/$K18*$O18,0)</f>
        <v>0</v>
      </c>
      <c r="W18" s="6">
        <f t="shared" ref="W18:W38" si="25">ROUND(R18/$K18*$O18,0)</f>
        <v>0</v>
      </c>
      <c r="X18" s="6">
        <f t="shared" ref="X18:X37" si="26">ROUND(S18/$K18*$O18,0)</f>
        <v>0</v>
      </c>
      <c r="Y18" s="6">
        <f t="shared" si="6"/>
        <v>11931</v>
      </c>
      <c r="Z18" s="6">
        <f t="shared" si="7"/>
        <v>994</v>
      </c>
      <c r="AA18" s="6">
        <f t="shared" si="8"/>
        <v>687</v>
      </c>
      <c r="AB18" s="4">
        <f t="shared" si="9"/>
        <v>13612</v>
      </c>
      <c r="AC18" s="4">
        <f t="shared" si="10"/>
        <v>103</v>
      </c>
      <c r="AD18" s="24">
        <f t="shared" ref="AD18:AD32" si="27">ROUND(AB18-V18-Z18,)*12%</f>
        <v>1514.1599999999999</v>
      </c>
      <c r="AE18" s="4">
        <v>0</v>
      </c>
      <c r="AF18" s="4">
        <f t="shared" si="12"/>
        <v>11995</v>
      </c>
      <c r="AG18" s="48">
        <f t="shared" si="13"/>
        <v>443</v>
      </c>
      <c r="AH18" s="24">
        <f>ROUND(AB18-V18-Z18,0)*13%</f>
        <v>1640.3400000000001</v>
      </c>
      <c r="AI18" s="6">
        <v>0</v>
      </c>
      <c r="AJ18" s="4">
        <f t="shared" si="15"/>
        <v>121</v>
      </c>
      <c r="AK18" s="6">
        <v>0</v>
      </c>
      <c r="AL18" s="6">
        <v>0</v>
      </c>
      <c r="AM18" s="24">
        <f t="shared" si="16"/>
        <v>2204.34</v>
      </c>
      <c r="AN18" s="24">
        <f t="shared" si="17"/>
        <v>15816.34</v>
      </c>
      <c r="AO18" s="24">
        <f t="shared" si="18"/>
        <v>467</v>
      </c>
      <c r="AP18" s="24">
        <f t="shared" si="19"/>
        <v>16283.34</v>
      </c>
      <c r="AQ18" s="24">
        <f t="shared" si="20"/>
        <v>2931</v>
      </c>
      <c r="AR18" s="25">
        <f t="shared" si="21"/>
        <v>19214.34</v>
      </c>
      <c r="AT18" s="39"/>
    </row>
    <row r="19" spans="1:46" x14ac:dyDescent="0.2">
      <c r="A19" s="6">
        <f t="shared" si="22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26</v>
      </c>
      <c r="L19" s="6">
        <v>26</v>
      </c>
      <c r="M19" s="6">
        <v>0</v>
      </c>
      <c r="N19" s="6">
        <v>0</v>
      </c>
      <c r="O19" s="6">
        <f t="shared" si="0"/>
        <v>26</v>
      </c>
      <c r="P19" s="21">
        <v>17234</v>
      </c>
      <c r="Q19" s="21">
        <v>0</v>
      </c>
      <c r="R19" s="6">
        <v>0</v>
      </c>
      <c r="S19" s="6">
        <v>0</v>
      </c>
      <c r="T19" s="6">
        <f t="shared" ref="T19:T38" si="28">ROUND(SUM(P19:S19),0)</f>
        <v>17234</v>
      </c>
      <c r="U19" s="6">
        <f t="shared" si="23"/>
        <v>17234</v>
      </c>
      <c r="V19" s="6">
        <f t="shared" si="24"/>
        <v>0</v>
      </c>
      <c r="W19" s="6">
        <f t="shared" si="25"/>
        <v>0</v>
      </c>
      <c r="X19" s="6">
        <f t="shared" si="26"/>
        <v>0</v>
      </c>
      <c r="Y19" s="6">
        <f t="shared" si="6"/>
        <v>17234</v>
      </c>
      <c r="Z19" s="6">
        <f t="shared" si="7"/>
        <v>1436</v>
      </c>
      <c r="AA19" s="6">
        <f t="shared" si="8"/>
        <v>993</v>
      </c>
      <c r="AB19" s="4">
        <f t="shared" si="9"/>
        <v>19663</v>
      </c>
      <c r="AC19" s="4">
        <f t="shared" si="10"/>
        <v>148</v>
      </c>
      <c r="AD19" s="24">
        <f t="shared" si="27"/>
        <v>2187.2399999999998</v>
      </c>
      <c r="AE19" s="4">
        <v>0</v>
      </c>
      <c r="AF19" s="4">
        <f t="shared" si="12"/>
        <v>17328</v>
      </c>
      <c r="AG19" s="48">
        <f t="shared" si="13"/>
        <v>640</v>
      </c>
      <c r="AH19" s="24">
        <f>ROUND(AB19-V19-Z19,0)*13%</f>
        <v>2369.5100000000002</v>
      </c>
      <c r="AI19" s="6">
        <v>0</v>
      </c>
      <c r="AJ19" s="4">
        <f t="shared" si="15"/>
        <v>175</v>
      </c>
      <c r="AK19" s="6">
        <v>0</v>
      </c>
      <c r="AL19" s="6">
        <v>0</v>
      </c>
      <c r="AM19" s="24">
        <f t="shared" si="16"/>
        <v>3184.51</v>
      </c>
      <c r="AN19" s="24">
        <f t="shared" si="17"/>
        <v>22847.510000000002</v>
      </c>
      <c r="AO19" s="24">
        <f t="shared" si="18"/>
        <v>675</v>
      </c>
      <c r="AP19" s="24">
        <f t="shared" si="19"/>
        <v>23522.510000000002</v>
      </c>
      <c r="AQ19" s="24">
        <f t="shared" si="20"/>
        <v>4234</v>
      </c>
      <c r="AR19" s="25">
        <f t="shared" si="21"/>
        <v>27756.510000000002</v>
      </c>
      <c r="AT19" s="39"/>
    </row>
    <row r="20" spans="1:46" s="50" customFormat="1" x14ac:dyDescent="0.2">
      <c r="A20" s="6">
        <f t="shared" si="22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26</v>
      </c>
      <c r="L20" s="6">
        <v>26</v>
      </c>
      <c r="M20" s="6">
        <v>0</v>
      </c>
      <c r="N20" s="6">
        <v>0</v>
      </c>
      <c r="O20" s="6">
        <f t="shared" si="0"/>
        <v>26</v>
      </c>
      <c r="P20" s="21">
        <v>18993</v>
      </c>
      <c r="Q20" s="21">
        <v>0</v>
      </c>
      <c r="R20" s="6">
        <v>0</v>
      </c>
      <c r="S20" s="6">
        <v>0</v>
      </c>
      <c r="T20" s="6">
        <f t="shared" si="28"/>
        <v>18993</v>
      </c>
      <c r="U20" s="6">
        <f t="shared" si="23"/>
        <v>18993</v>
      </c>
      <c r="V20" s="6">
        <f t="shared" si="24"/>
        <v>0</v>
      </c>
      <c r="W20" s="6">
        <f t="shared" si="25"/>
        <v>0</v>
      </c>
      <c r="X20" s="6">
        <f t="shared" si="26"/>
        <v>0</v>
      </c>
      <c r="Y20" s="6">
        <f t="shared" si="6"/>
        <v>18993</v>
      </c>
      <c r="Z20" s="6">
        <f t="shared" si="7"/>
        <v>1582</v>
      </c>
      <c r="AA20" s="6">
        <f t="shared" si="8"/>
        <v>1094</v>
      </c>
      <c r="AB20" s="4">
        <f t="shared" si="9"/>
        <v>21669</v>
      </c>
      <c r="AC20" s="4">
        <f t="shared" si="10"/>
        <v>163</v>
      </c>
      <c r="AD20" s="24">
        <f t="shared" si="27"/>
        <v>2410.44</v>
      </c>
      <c r="AE20" s="4">
        <v>0</v>
      </c>
      <c r="AF20" s="4">
        <f t="shared" si="12"/>
        <v>19096</v>
      </c>
      <c r="AG20" s="48">
        <f t="shared" si="13"/>
        <v>705</v>
      </c>
      <c r="AH20" s="24">
        <f t="shared" ref="AH20:AH32" si="29">ROUND(AB20-V20-Z20,)*13%</f>
        <v>2611.31</v>
      </c>
      <c r="AI20" s="6">
        <v>0</v>
      </c>
      <c r="AJ20" s="4">
        <f t="shared" si="15"/>
        <v>175</v>
      </c>
      <c r="AK20" s="6">
        <v>0</v>
      </c>
      <c r="AL20" s="6">
        <v>0</v>
      </c>
      <c r="AM20" s="24">
        <f t="shared" si="16"/>
        <v>3491.31</v>
      </c>
      <c r="AN20" s="24">
        <f t="shared" si="17"/>
        <v>25160.31</v>
      </c>
      <c r="AO20" s="24">
        <f t="shared" si="18"/>
        <v>675</v>
      </c>
      <c r="AP20" s="24">
        <f t="shared" si="19"/>
        <v>25835.31</v>
      </c>
      <c r="AQ20" s="24">
        <f t="shared" si="20"/>
        <v>4650</v>
      </c>
      <c r="AR20" s="25">
        <f t="shared" si="21"/>
        <v>30485.31</v>
      </c>
      <c r="AS20" s="15"/>
      <c r="AT20" s="39"/>
    </row>
    <row r="21" spans="1:46" s="50" customFormat="1" x14ac:dyDescent="0.2">
      <c r="A21" s="6">
        <f t="shared" si="22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26</v>
      </c>
      <c r="L21" s="6">
        <v>24.5</v>
      </c>
      <c r="M21" s="6">
        <v>0</v>
      </c>
      <c r="N21" s="6">
        <v>0</v>
      </c>
      <c r="O21" s="6">
        <f t="shared" si="0"/>
        <v>24.5</v>
      </c>
      <c r="P21" s="21">
        <v>19070</v>
      </c>
      <c r="Q21" s="21">
        <v>8793</v>
      </c>
      <c r="R21" s="6">
        <v>0</v>
      </c>
      <c r="S21" s="6">
        <v>0</v>
      </c>
      <c r="T21" s="6">
        <f t="shared" si="28"/>
        <v>27863</v>
      </c>
      <c r="U21" s="6">
        <f t="shared" si="23"/>
        <v>17970</v>
      </c>
      <c r="V21" s="6">
        <f t="shared" si="24"/>
        <v>8286</v>
      </c>
      <c r="W21" s="6">
        <f t="shared" si="25"/>
        <v>0</v>
      </c>
      <c r="X21" s="6">
        <f t="shared" si="26"/>
        <v>0</v>
      </c>
      <c r="Y21" s="6">
        <f t="shared" si="6"/>
        <v>26256</v>
      </c>
      <c r="Z21" s="6">
        <f t="shared" si="7"/>
        <v>1497</v>
      </c>
      <c r="AA21" s="6">
        <f t="shared" si="8"/>
        <v>1512</v>
      </c>
      <c r="AB21" s="4">
        <f t="shared" si="9"/>
        <v>29265</v>
      </c>
      <c r="AC21" s="4">
        <f t="shared" si="10"/>
        <v>0</v>
      </c>
      <c r="AD21" s="24">
        <f t="shared" si="27"/>
        <v>2337.8399999999997</v>
      </c>
      <c r="AE21" s="4">
        <v>0</v>
      </c>
      <c r="AF21" s="4">
        <f t="shared" si="12"/>
        <v>26927</v>
      </c>
      <c r="AG21" s="48">
        <f t="shared" si="13"/>
        <v>0</v>
      </c>
      <c r="AH21" s="24">
        <f t="shared" si="29"/>
        <v>2532.6600000000003</v>
      </c>
      <c r="AI21" s="6">
        <v>0</v>
      </c>
      <c r="AJ21" s="4">
        <f t="shared" si="15"/>
        <v>165</v>
      </c>
      <c r="AK21" s="6">
        <v>0</v>
      </c>
      <c r="AL21" s="6">
        <v>600</v>
      </c>
      <c r="AM21" s="24">
        <f t="shared" si="16"/>
        <v>3297.6600000000003</v>
      </c>
      <c r="AN21" s="24">
        <f t="shared" si="17"/>
        <v>32562.66</v>
      </c>
      <c r="AO21" s="24">
        <f t="shared" si="18"/>
        <v>636</v>
      </c>
      <c r="AP21" s="24">
        <f t="shared" si="19"/>
        <v>33198.660000000003</v>
      </c>
      <c r="AQ21" s="24">
        <f t="shared" si="20"/>
        <v>5976</v>
      </c>
      <c r="AR21" s="25">
        <f t="shared" si="21"/>
        <v>39174.660000000003</v>
      </c>
      <c r="AS21" s="15"/>
      <c r="AT21" s="39"/>
    </row>
    <row r="22" spans="1:46" s="50" customFormat="1" x14ac:dyDescent="0.2">
      <c r="A22" s="6">
        <f t="shared" si="22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26</v>
      </c>
      <c r="L22" s="6">
        <v>26</v>
      </c>
      <c r="M22" s="6">
        <v>0</v>
      </c>
      <c r="N22" s="6">
        <v>0</v>
      </c>
      <c r="O22" s="6">
        <f t="shared" si="0"/>
        <v>26</v>
      </c>
      <c r="P22" s="21">
        <v>17234</v>
      </c>
      <c r="Q22" s="21">
        <v>0</v>
      </c>
      <c r="R22" s="6">
        <v>0</v>
      </c>
      <c r="S22" s="6">
        <v>0</v>
      </c>
      <c r="T22" s="6">
        <f t="shared" si="28"/>
        <v>17234</v>
      </c>
      <c r="U22" s="6">
        <f t="shared" si="23"/>
        <v>17234</v>
      </c>
      <c r="V22" s="6">
        <f t="shared" si="24"/>
        <v>0</v>
      </c>
      <c r="W22" s="6">
        <f t="shared" si="25"/>
        <v>0</v>
      </c>
      <c r="X22" s="6">
        <f t="shared" si="26"/>
        <v>0</v>
      </c>
      <c r="Y22" s="6">
        <f t="shared" si="6"/>
        <v>17234</v>
      </c>
      <c r="Z22" s="6">
        <f t="shared" si="7"/>
        <v>1436</v>
      </c>
      <c r="AA22" s="6">
        <f t="shared" si="8"/>
        <v>993</v>
      </c>
      <c r="AB22" s="4">
        <f t="shared" si="9"/>
        <v>19663</v>
      </c>
      <c r="AC22" s="4">
        <f t="shared" si="10"/>
        <v>148</v>
      </c>
      <c r="AD22" s="24">
        <f t="shared" si="27"/>
        <v>2187.2399999999998</v>
      </c>
      <c r="AE22" s="4">
        <v>0</v>
      </c>
      <c r="AF22" s="4">
        <f t="shared" si="12"/>
        <v>17328</v>
      </c>
      <c r="AG22" s="48">
        <f t="shared" si="13"/>
        <v>640</v>
      </c>
      <c r="AH22" s="24">
        <f t="shared" si="29"/>
        <v>2369.5100000000002</v>
      </c>
      <c r="AI22" s="6">
        <v>0</v>
      </c>
      <c r="AJ22" s="4">
        <f t="shared" si="15"/>
        <v>175</v>
      </c>
      <c r="AK22" s="6">
        <v>0</v>
      </c>
      <c r="AL22" s="6">
        <v>0</v>
      </c>
      <c r="AM22" s="24">
        <f t="shared" si="16"/>
        <v>3184.51</v>
      </c>
      <c r="AN22" s="24">
        <f t="shared" si="17"/>
        <v>22847.510000000002</v>
      </c>
      <c r="AO22" s="24">
        <f t="shared" si="18"/>
        <v>675</v>
      </c>
      <c r="AP22" s="24">
        <f t="shared" si="19"/>
        <v>23522.510000000002</v>
      </c>
      <c r="AQ22" s="24">
        <f t="shared" si="20"/>
        <v>4234</v>
      </c>
      <c r="AR22" s="25">
        <f t="shared" si="21"/>
        <v>27756.510000000002</v>
      </c>
      <c r="AS22" s="15"/>
      <c r="AT22" s="39"/>
    </row>
    <row r="23" spans="1:46" s="50" customFormat="1" x14ac:dyDescent="0.2">
      <c r="A23" s="6">
        <f t="shared" si="22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26</v>
      </c>
      <c r="L23" s="6">
        <v>23.5</v>
      </c>
      <c r="M23" s="6">
        <v>0</v>
      </c>
      <c r="N23" s="6">
        <v>0</v>
      </c>
      <c r="O23" s="6">
        <f t="shared" si="0"/>
        <v>23.5</v>
      </c>
      <c r="P23" s="21">
        <v>17235</v>
      </c>
      <c r="Q23" s="21">
        <v>0</v>
      </c>
      <c r="R23" s="6">
        <v>0</v>
      </c>
      <c r="S23" s="6">
        <v>0</v>
      </c>
      <c r="T23" s="6">
        <f t="shared" si="28"/>
        <v>17235</v>
      </c>
      <c r="U23" s="6">
        <f t="shared" si="23"/>
        <v>15578</v>
      </c>
      <c r="V23" s="6">
        <f t="shared" si="24"/>
        <v>0</v>
      </c>
      <c r="W23" s="6">
        <f t="shared" si="25"/>
        <v>0</v>
      </c>
      <c r="X23" s="6">
        <f t="shared" si="26"/>
        <v>0</v>
      </c>
      <c r="Y23" s="6">
        <f t="shared" si="6"/>
        <v>15578</v>
      </c>
      <c r="Z23" s="6">
        <f t="shared" si="7"/>
        <v>1298</v>
      </c>
      <c r="AA23" s="6">
        <f t="shared" si="8"/>
        <v>897</v>
      </c>
      <c r="AB23" s="4">
        <f t="shared" si="9"/>
        <v>17773</v>
      </c>
      <c r="AC23" s="4">
        <f t="shared" si="10"/>
        <v>134</v>
      </c>
      <c r="AD23" s="24">
        <f t="shared" si="27"/>
        <v>1977</v>
      </c>
      <c r="AE23" s="4">
        <v>0</v>
      </c>
      <c r="AF23" s="4">
        <f t="shared" si="12"/>
        <v>15662</v>
      </c>
      <c r="AG23" s="48">
        <f t="shared" si="13"/>
        <v>578</v>
      </c>
      <c r="AH23" s="24">
        <f t="shared" si="29"/>
        <v>2141.75</v>
      </c>
      <c r="AI23" s="6">
        <v>0</v>
      </c>
      <c r="AJ23" s="4">
        <f t="shared" si="15"/>
        <v>158</v>
      </c>
      <c r="AK23" s="6">
        <v>0</v>
      </c>
      <c r="AL23" s="6">
        <v>0</v>
      </c>
      <c r="AM23" s="24">
        <f t="shared" si="16"/>
        <v>2877.75</v>
      </c>
      <c r="AN23" s="24">
        <f t="shared" si="17"/>
        <v>20650.75</v>
      </c>
      <c r="AO23" s="24">
        <f t="shared" si="18"/>
        <v>610</v>
      </c>
      <c r="AP23" s="24">
        <f t="shared" si="19"/>
        <v>21260.75</v>
      </c>
      <c r="AQ23" s="24">
        <f t="shared" si="20"/>
        <v>3827</v>
      </c>
      <c r="AR23" s="25">
        <f t="shared" si="21"/>
        <v>25087.75</v>
      </c>
      <c r="AS23" s="15"/>
      <c r="AT23" s="39"/>
    </row>
    <row r="24" spans="1:46" s="50" customFormat="1" x14ac:dyDescent="0.2">
      <c r="A24" s="6">
        <f t="shared" si="22"/>
        <v>19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5" t="s">
        <v>174</v>
      </c>
      <c r="I24" s="52" t="s">
        <v>198</v>
      </c>
      <c r="J24" s="52" t="s">
        <v>199</v>
      </c>
      <c r="K24" s="6">
        <v>26</v>
      </c>
      <c r="L24" s="6">
        <v>23</v>
      </c>
      <c r="M24" s="6">
        <v>0</v>
      </c>
      <c r="N24" s="6">
        <v>0</v>
      </c>
      <c r="O24" s="6">
        <f t="shared" si="0"/>
        <v>23</v>
      </c>
      <c r="P24" s="21">
        <v>17234</v>
      </c>
      <c r="Q24" s="21">
        <v>0</v>
      </c>
      <c r="R24" s="6">
        <v>0</v>
      </c>
      <c r="S24" s="6">
        <v>0</v>
      </c>
      <c r="T24" s="6">
        <f t="shared" si="28"/>
        <v>17234</v>
      </c>
      <c r="U24" s="6">
        <f t="shared" si="23"/>
        <v>15245</v>
      </c>
      <c r="V24" s="6">
        <f t="shared" si="24"/>
        <v>0</v>
      </c>
      <c r="W24" s="6">
        <f t="shared" si="25"/>
        <v>0</v>
      </c>
      <c r="X24" s="6">
        <f t="shared" si="26"/>
        <v>0</v>
      </c>
      <c r="Y24" s="6">
        <f t="shared" si="6"/>
        <v>15245</v>
      </c>
      <c r="Z24" s="6">
        <f t="shared" si="7"/>
        <v>1270</v>
      </c>
      <c r="AA24" s="6">
        <f t="shared" si="8"/>
        <v>878</v>
      </c>
      <c r="AB24" s="4">
        <f t="shared" si="9"/>
        <v>17393</v>
      </c>
      <c r="AC24" s="4">
        <f t="shared" si="10"/>
        <v>131</v>
      </c>
      <c r="AD24" s="24">
        <f t="shared" si="27"/>
        <v>1934.76</v>
      </c>
      <c r="AE24" s="4">
        <v>0</v>
      </c>
      <c r="AF24" s="4">
        <f t="shared" si="12"/>
        <v>15327</v>
      </c>
      <c r="AG24" s="48">
        <f t="shared" si="13"/>
        <v>566</v>
      </c>
      <c r="AH24" s="24">
        <f t="shared" si="29"/>
        <v>2095.9900000000002</v>
      </c>
      <c r="AI24" s="6">
        <v>0</v>
      </c>
      <c r="AJ24" s="4">
        <f t="shared" si="15"/>
        <v>155</v>
      </c>
      <c r="AK24" s="6">
        <v>0</v>
      </c>
      <c r="AL24" s="6">
        <v>0</v>
      </c>
      <c r="AM24" s="24">
        <f t="shared" si="16"/>
        <v>2816.9900000000002</v>
      </c>
      <c r="AN24" s="24">
        <f t="shared" si="17"/>
        <v>20209.990000000002</v>
      </c>
      <c r="AO24" s="24">
        <f t="shared" si="18"/>
        <v>597</v>
      </c>
      <c r="AP24" s="24">
        <f t="shared" si="19"/>
        <v>20806.990000000002</v>
      </c>
      <c r="AQ24" s="24">
        <f t="shared" si="20"/>
        <v>3745</v>
      </c>
      <c r="AR24" s="25">
        <f t="shared" si="21"/>
        <v>24551.99</v>
      </c>
      <c r="AS24" s="15"/>
      <c r="AT24" s="39"/>
    </row>
    <row r="25" spans="1:46" s="50" customFormat="1" x14ac:dyDescent="0.2">
      <c r="A25" s="6">
        <f t="shared" si="22"/>
        <v>20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5" t="s">
        <v>174</v>
      </c>
      <c r="I25" s="52" t="s">
        <v>202</v>
      </c>
      <c r="J25" s="52" t="s">
        <v>203</v>
      </c>
      <c r="K25" s="6">
        <v>26</v>
      </c>
      <c r="L25" s="6">
        <v>25.5</v>
      </c>
      <c r="M25" s="6">
        <v>0</v>
      </c>
      <c r="N25" s="6">
        <v>0</v>
      </c>
      <c r="O25" s="6">
        <f t="shared" si="0"/>
        <v>25.5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28"/>
        <v>17234</v>
      </c>
      <c r="U25" s="6">
        <f t="shared" si="23"/>
        <v>16903</v>
      </c>
      <c r="V25" s="6">
        <f t="shared" si="24"/>
        <v>0</v>
      </c>
      <c r="W25" s="6">
        <f t="shared" si="25"/>
        <v>0</v>
      </c>
      <c r="X25" s="6">
        <f t="shared" si="26"/>
        <v>0</v>
      </c>
      <c r="Y25" s="6">
        <f t="shared" si="6"/>
        <v>16903</v>
      </c>
      <c r="Z25" s="6">
        <f t="shared" si="7"/>
        <v>1408</v>
      </c>
      <c r="AA25" s="6">
        <f t="shared" si="8"/>
        <v>974</v>
      </c>
      <c r="AB25" s="4">
        <f t="shared" si="9"/>
        <v>19285</v>
      </c>
      <c r="AC25" s="4">
        <f t="shared" si="10"/>
        <v>145</v>
      </c>
      <c r="AD25" s="24">
        <f t="shared" si="27"/>
        <v>2145.2399999999998</v>
      </c>
      <c r="AE25" s="4">
        <v>0</v>
      </c>
      <c r="AF25" s="4">
        <f t="shared" si="12"/>
        <v>16995</v>
      </c>
      <c r="AG25" s="48">
        <f t="shared" si="13"/>
        <v>627</v>
      </c>
      <c r="AH25" s="24">
        <f t="shared" si="29"/>
        <v>2324.0100000000002</v>
      </c>
      <c r="AI25" s="6">
        <v>0</v>
      </c>
      <c r="AJ25" s="4">
        <f t="shared" si="15"/>
        <v>172</v>
      </c>
      <c r="AK25" s="6">
        <v>0</v>
      </c>
      <c r="AL25" s="6">
        <v>0</v>
      </c>
      <c r="AM25" s="24">
        <f t="shared" si="16"/>
        <v>3123.01</v>
      </c>
      <c r="AN25" s="24">
        <f t="shared" si="17"/>
        <v>22408.010000000002</v>
      </c>
      <c r="AO25" s="24">
        <f t="shared" si="18"/>
        <v>662</v>
      </c>
      <c r="AP25" s="24">
        <f t="shared" si="19"/>
        <v>23070.010000000002</v>
      </c>
      <c r="AQ25" s="24">
        <f t="shared" si="20"/>
        <v>4153</v>
      </c>
      <c r="AR25" s="25">
        <f t="shared" si="21"/>
        <v>27223.010000000002</v>
      </c>
      <c r="AS25" s="15"/>
      <c r="AT25" s="39"/>
    </row>
    <row r="26" spans="1:46" s="50" customFormat="1" x14ac:dyDescent="0.2">
      <c r="A26" s="6">
        <f t="shared" si="22"/>
        <v>21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5" t="s">
        <v>174</v>
      </c>
      <c r="I26" s="52" t="s">
        <v>206</v>
      </c>
      <c r="J26" s="52" t="s">
        <v>207</v>
      </c>
      <c r="K26" s="6">
        <v>26</v>
      </c>
      <c r="L26" s="6">
        <v>26</v>
      </c>
      <c r="M26" s="6">
        <v>0</v>
      </c>
      <c r="N26" s="6">
        <v>0</v>
      </c>
      <c r="O26" s="6">
        <f t="shared" si="0"/>
        <v>26</v>
      </c>
      <c r="P26" s="21">
        <v>17234</v>
      </c>
      <c r="Q26" s="21">
        <v>0</v>
      </c>
      <c r="R26" s="6">
        <v>0</v>
      </c>
      <c r="S26" s="6">
        <v>0</v>
      </c>
      <c r="T26" s="6">
        <f t="shared" si="28"/>
        <v>17234</v>
      </c>
      <c r="U26" s="6">
        <f t="shared" si="23"/>
        <v>17234</v>
      </c>
      <c r="V26" s="6">
        <f t="shared" si="24"/>
        <v>0</v>
      </c>
      <c r="W26" s="6">
        <f t="shared" si="25"/>
        <v>0</v>
      </c>
      <c r="X26" s="6">
        <f t="shared" si="26"/>
        <v>0</v>
      </c>
      <c r="Y26" s="6">
        <f t="shared" si="6"/>
        <v>17234</v>
      </c>
      <c r="Z26" s="6">
        <f t="shared" si="7"/>
        <v>1436</v>
      </c>
      <c r="AA26" s="6">
        <f t="shared" si="8"/>
        <v>993</v>
      </c>
      <c r="AB26" s="4">
        <f t="shared" si="9"/>
        <v>19663</v>
      </c>
      <c r="AC26" s="4">
        <f t="shared" si="10"/>
        <v>148</v>
      </c>
      <c r="AD26" s="24">
        <f t="shared" si="27"/>
        <v>2187.2399999999998</v>
      </c>
      <c r="AE26" s="4">
        <v>0</v>
      </c>
      <c r="AF26" s="4">
        <f t="shared" si="12"/>
        <v>17328</v>
      </c>
      <c r="AG26" s="48">
        <f t="shared" si="13"/>
        <v>640</v>
      </c>
      <c r="AH26" s="24">
        <f t="shared" si="29"/>
        <v>2369.5100000000002</v>
      </c>
      <c r="AI26" s="6">
        <v>0</v>
      </c>
      <c r="AJ26" s="4">
        <f t="shared" si="15"/>
        <v>175</v>
      </c>
      <c r="AK26" s="6">
        <v>0</v>
      </c>
      <c r="AL26" s="6">
        <v>0</v>
      </c>
      <c r="AM26" s="24">
        <f t="shared" si="16"/>
        <v>3184.51</v>
      </c>
      <c r="AN26" s="24">
        <f t="shared" si="17"/>
        <v>22847.510000000002</v>
      </c>
      <c r="AO26" s="24">
        <f t="shared" si="18"/>
        <v>675</v>
      </c>
      <c r="AP26" s="24">
        <f t="shared" si="19"/>
        <v>23522.510000000002</v>
      </c>
      <c r="AQ26" s="24">
        <f t="shared" si="20"/>
        <v>4234</v>
      </c>
      <c r="AR26" s="25">
        <f t="shared" si="21"/>
        <v>27756.510000000002</v>
      </c>
      <c r="AS26" s="15"/>
      <c r="AT26" s="39"/>
    </row>
    <row r="27" spans="1:46" s="50" customFormat="1" x14ac:dyDescent="0.2">
      <c r="A27" s="6">
        <f t="shared" si="22"/>
        <v>22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5" t="s">
        <v>181</v>
      </c>
      <c r="I27" s="52" t="s">
        <v>210</v>
      </c>
      <c r="J27" s="52" t="s">
        <v>211</v>
      </c>
      <c r="K27" s="6">
        <v>26</v>
      </c>
      <c r="L27" s="6">
        <v>25</v>
      </c>
      <c r="M27" s="6">
        <v>0</v>
      </c>
      <c r="N27" s="6">
        <v>0</v>
      </c>
      <c r="O27" s="6">
        <f t="shared" si="0"/>
        <v>25</v>
      </c>
      <c r="P27" s="21">
        <v>18993</v>
      </c>
      <c r="Q27" s="21">
        <v>0</v>
      </c>
      <c r="R27" s="6">
        <v>0</v>
      </c>
      <c r="S27" s="6">
        <v>0</v>
      </c>
      <c r="T27" s="6">
        <f t="shared" si="28"/>
        <v>18993</v>
      </c>
      <c r="U27" s="6">
        <f t="shared" si="23"/>
        <v>18263</v>
      </c>
      <c r="V27" s="6">
        <f t="shared" si="24"/>
        <v>0</v>
      </c>
      <c r="W27" s="6">
        <f t="shared" si="25"/>
        <v>0</v>
      </c>
      <c r="X27" s="6">
        <f t="shared" si="26"/>
        <v>0</v>
      </c>
      <c r="Y27" s="6">
        <f t="shared" si="6"/>
        <v>18263</v>
      </c>
      <c r="Z27" s="6">
        <f t="shared" si="7"/>
        <v>1521</v>
      </c>
      <c r="AA27" s="6">
        <f t="shared" si="8"/>
        <v>1052</v>
      </c>
      <c r="AB27" s="4">
        <f t="shared" si="9"/>
        <v>20836</v>
      </c>
      <c r="AC27" s="4">
        <f t="shared" si="10"/>
        <v>157</v>
      </c>
      <c r="AD27" s="24">
        <f t="shared" si="27"/>
        <v>2317.7999999999997</v>
      </c>
      <c r="AE27" s="4">
        <v>0</v>
      </c>
      <c r="AF27" s="4">
        <f t="shared" si="12"/>
        <v>18361</v>
      </c>
      <c r="AG27" s="48">
        <f t="shared" si="13"/>
        <v>678</v>
      </c>
      <c r="AH27" s="24">
        <f t="shared" si="29"/>
        <v>2510.9500000000003</v>
      </c>
      <c r="AI27" s="6">
        <v>0</v>
      </c>
      <c r="AJ27" s="4">
        <f t="shared" si="15"/>
        <v>168</v>
      </c>
      <c r="AK27" s="6">
        <v>0</v>
      </c>
      <c r="AL27" s="6">
        <v>0</v>
      </c>
      <c r="AM27" s="24">
        <f t="shared" si="16"/>
        <v>3356.9500000000003</v>
      </c>
      <c r="AN27" s="24">
        <f t="shared" si="17"/>
        <v>24192.95</v>
      </c>
      <c r="AO27" s="24">
        <f t="shared" si="18"/>
        <v>649</v>
      </c>
      <c r="AP27" s="24">
        <f t="shared" si="19"/>
        <v>24841.95</v>
      </c>
      <c r="AQ27" s="24">
        <f t="shared" si="20"/>
        <v>4472</v>
      </c>
      <c r="AR27" s="25">
        <f t="shared" si="21"/>
        <v>29313.95</v>
      </c>
      <c r="AS27" s="15"/>
      <c r="AT27" s="39"/>
    </row>
    <row r="28" spans="1:46" s="50" customFormat="1" x14ac:dyDescent="0.2">
      <c r="A28" s="6">
        <f t="shared" si="22"/>
        <v>23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5" t="s">
        <v>174</v>
      </c>
      <c r="I28" s="52" t="s">
        <v>214</v>
      </c>
      <c r="J28" s="52" t="s">
        <v>215</v>
      </c>
      <c r="K28" s="6">
        <v>26</v>
      </c>
      <c r="L28" s="6">
        <v>26</v>
      </c>
      <c r="M28" s="6">
        <v>0</v>
      </c>
      <c r="N28" s="6">
        <v>0</v>
      </c>
      <c r="O28" s="6">
        <f t="shared" si="0"/>
        <v>26</v>
      </c>
      <c r="P28" s="21">
        <v>17234</v>
      </c>
      <c r="Q28" s="21">
        <v>0</v>
      </c>
      <c r="R28" s="6">
        <v>0</v>
      </c>
      <c r="S28" s="6">
        <v>0</v>
      </c>
      <c r="T28" s="6">
        <f t="shared" si="28"/>
        <v>17234</v>
      </c>
      <c r="U28" s="6">
        <f t="shared" si="23"/>
        <v>17234</v>
      </c>
      <c r="V28" s="6">
        <f t="shared" si="24"/>
        <v>0</v>
      </c>
      <c r="W28" s="6">
        <f t="shared" si="25"/>
        <v>0</v>
      </c>
      <c r="X28" s="6">
        <f t="shared" si="26"/>
        <v>0</v>
      </c>
      <c r="Y28" s="6">
        <f t="shared" si="6"/>
        <v>17234</v>
      </c>
      <c r="Z28" s="6">
        <f t="shared" si="7"/>
        <v>1436</v>
      </c>
      <c r="AA28" s="6">
        <f t="shared" si="8"/>
        <v>993</v>
      </c>
      <c r="AB28" s="4">
        <f t="shared" si="9"/>
        <v>19663</v>
      </c>
      <c r="AC28" s="4">
        <f t="shared" si="10"/>
        <v>148</v>
      </c>
      <c r="AD28" s="24">
        <f t="shared" si="27"/>
        <v>2187.2399999999998</v>
      </c>
      <c r="AE28" s="4">
        <v>0</v>
      </c>
      <c r="AF28" s="4">
        <f t="shared" si="12"/>
        <v>17328</v>
      </c>
      <c r="AG28" s="48">
        <f t="shared" si="13"/>
        <v>640</v>
      </c>
      <c r="AH28" s="24">
        <f t="shared" si="29"/>
        <v>2369.5100000000002</v>
      </c>
      <c r="AI28" s="6">
        <v>0</v>
      </c>
      <c r="AJ28" s="4">
        <f t="shared" si="15"/>
        <v>175</v>
      </c>
      <c r="AK28" s="6">
        <v>0</v>
      </c>
      <c r="AL28" s="6">
        <v>0</v>
      </c>
      <c r="AM28" s="24">
        <f t="shared" si="16"/>
        <v>3184.51</v>
      </c>
      <c r="AN28" s="24">
        <f t="shared" si="17"/>
        <v>22847.510000000002</v>
      </c>
      <c r="AO28" s="24">
        <f t="shared" si="18"/>
        <v>675</v>
      </c>
      <c r="AP28" s="24">
        <f t="shared" si="19"/>
        <v>23522.510000000002</v>
      </c>
      <c r="AQ28" s="24">
        <f t="shared" si="20"/>
        <v>4234</v>
      </c>
      <c r="AR28" s="25">
        <f t="shared" si="21"/>
        <v>27756.510000000002</v>
      </c>
      <c r="AS28" s="15"/>
      <c r="AT28" s="39"/>
    </row>
    <row r="29" spans="1:46" s="50" customFormat="1" x14ac:dyDescent="0.2">
      <c r="A29" s="6">
        <f t="shared" si="22"/>
        <v>24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5" t="s">
        <v>181</v>
      </c>
      <c r="I29" s="52" t="s">
        <v>218</v>
      </c>
      <c r="J29" s="52" t="s">
        <v>219</v>
      </c>
      <c r="K29" s="6">
        <v>26</v>
      </c>
      <c r="L29" s="6">
        <v>18</v>
      </c>
      <c r="M29" s="6">
        <v>0</v>
      </c>
      <c r="N29" s="6">
        <v>0</v>
      </c>
      <c r="O29" s="6">
        <f t="shared" si="0"/>
        <v>18</v>
      </c>
      <c r="P29" s="21">
        <v>19070</v>
      </c>
      <c r="Q29" s="21">
        <v>2210</v>
      </c>
      <c r="R29" s="6">
        <v>0</v>
      </c>
      <c r="S29" s="6">
        <v>0</v>
      </c>
      <c r="T29" s="6">
        <f t="shared" si="28"/>
        <v>21280</v>
      </c>
      <c r="U29" s="6">
        <f t="shared" si="23"/>
        <v>13202</v>
      </c>
      <c r="V29" s="6">
        <f t="shared" si="24"/>
        <v>1530</v>
      </c>
      <c r="W29" s="6">
        <f t="shared" si="25"/>
        <v>0</v>
      </c>
      <c r="X29" s="6">
        <f t="shared" si="26"/>
        <v>0</v>
      </c>
      <c r="Y29" s="6">
        <f t="shared" si="6"/>
        <v>14732</v>
      </c>
      <c r="Z29" s="6">
        <f t="shared" si="7"/>
        <v>1100</v>
      </c>
      <c r="AA29" s="6">
        <f t="shared" si="8"/>
        <v>849</v>
      </c>
      <c r="AB29" s="4">
        <f t="shared" si="9"/>
        <v>16681</v>
      </c>
      <c r="AC29" s="4">
        <f t="shared" si="10"/>
        <v>0</v>
      </c>
      <c r="AD29" s="24">
        <f t="shared" si="27"/>
        <v>1686.12</v>
      </c>
      <c r="AE29" s="4">
        <v>0</v>
      </c>
      <c r="AF29" s="4">
        <f t="shared" si="12"/>
        <v>14995</v>
      </c>
      <c r="AG29" s="48">
        <f t="shared" si="13"/>
        <v>0</v>
      </c>
      <c r="AH29" s="24">
        <f t="shared" si="29"/>
        <v>1826.63</v>
      </c>
      <c r="AI29" s="6">
        <v>0</v>
      </c>
      <c r="AJ29" s="4">
        <f t="shared" si="15"/>
        <v>121</v>
      </c>
      <c r="AK29" s="6">
        <v>0</v>
      </c>
      <c r="AL29" s="6">
        <v>500</v>
      </c>
      <c r="AM29" s="24">
        <f t="shared" si="16"/>
        <v>2447.63</v>
      </c>
      <c r="AN29" s="24">
        <f t="shared" si="17"/>
        <v>19128.63</v>
      </c>
      <c r="AO29" s="24">
        <f t="shared" si="18"/>
        <v>467</v>
      </c>
      <c r="AP29" s="24">
        <f t="shared" si="19"/>
        <v>19595.63</v>
      </c>
      <c r="AQ29" s="24">
        <f t="shared" si="20"/>
        <v>3527</v>
      </c>
      <c r="AR29" s="25">
        <f t="shared" si="21"/>
        <v>23122.63</v>
      </c>
      <c r="AS29" s="15"/>
      <c r="AT29" s="39"/>
    </row>
    <row r="30" spans="1:46" s="50" customFormat="1" x14ac:dyDescent="0.2">
      <c r="A30" s="6">
        <f t="shared" si="22"/>
        <v>25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5" t="s">
        <v>174</v>
      </c>
      <c r="I30" s="52" t="s">
        <v>222</v>
      </c>
      <c r="J30" s="52" t="s">
        <v>223</v>
      </c>
      <c r="K30" s="6">
        <v>26</v>
      </c>
      <c r="L30" s="6">
        <v>25</v>
      </c>
      <c r="M30" s="6">
        <v>0</v>
      </c>
      <c r="N30" s="6">
        <v>0</v>
      </c>
      <c r="O30" s="6">
        <f t="shared" si="0"/>
        <v>25</v>
      </c>
      <c r="P30" s="21">
        <v>18993</v>
      </c>
      <c r="Q30" s="21">
        <v>0</v>
      </c>
      <c r="R30" s="6">
        <v>0</v>
      </c>
      <c r="S30" s="6">
        <v>0</v>
      </c>
      <c r="T30" s="6">
        <f t="shared" si="28"/>
        <v>18993</v>
      </c>
      <c r="U30" s="6">
        <f t="shared" si="23"/>
        <v>18263</v>
      </c>
      <c r="V30" s="6">
        <f t="shared" si="24"/>
        <v>0</v>
      </c>
      <c r="W30" s="6">
        <f t="shared" si="25"/>
        <v>0</v>
      </c>
      <c r="X30" s="6">
        <f t="shared" si="26"/>
        <v>0</v>
      </c>
      <c r="Y30" s="6">
        <f t="shared" si="6"/>
        <v>18263</v>
      </c>
      <c r="Z30" s="6">
        <f t="shared" si="7"/>
        <v>1521</v>
      </c>
      <c r="AA30" s="6">
        <f t="shared" si="8"/>
        <v>1052</v>
      </c>
      <c r="AB30" s="4">
        <f t="shared" si="9"/>
        <v>20836</v>
      </c>
      <c r="AC30" s="4">
        <f t="shared" si="10"/>
        <v>157</v>
      </c>
      <c r="AD30" s="24">
        <f t="shared" si="27"/>
        <v>2317.7999999999997</v>
      </c>
      <c r="AE30" s="4">
        <v>0</v>
      </c>
      <c r="AF30" s="4">
        <f t="shared" si="12"/>
        <v>18361</v>
      </c>
      <c r="AG30" s="48">
        <f t="shared" si="13"/>
        <v>678</v>
      </c>
      <c r="AH30" s="24">
        <f t="shared" si="29"/>
        <v>2510.9500000000003</v>
      </c>
      <c r="AI30" s="6">
        <v>0</v>
      </c>
      <c r="AJ30" s="4">
        <f t="shared" si="15"/>
        <v>168</v>
      </c>
      <c r="AK30" s="6">
        <v>0</v>
      </c>
      <c r="AL30" s="6">
        <v>0</v>
      </c>
      <c r="AM30" s="24">
        <f t="shared" si="16"/>
        <v>3356.9500000000003</v>
      </c>
      <c r="AN30" s="24">
        <f t="shared" si="17"/>
        <v>24192.95</v>
      </c>
      <c r="AO30" s="24">
        <f t="shared" si="18"/>
        <v>649</v>
      </c>
      <c r="AP30" s="24">
        <f t="shared" si="19"/>
        <v>24841.95</v>
      </c>
      <c r="AQ30" s="24">
        <f t="shared" si="20"/>
        <v>4472</v>
      </c>
      <c r="AR30" s="25">
        <f t="shared" si="21"/>
        <v>29313.95</v>
      </c>
      <c r="AS30" s="15"/>
      <c r="AT30" s="39"/>
    </row>
    <row r="31" spans="1:46" s="50" customFormat="1" x14ac:dyDescent="0.2">
      <c r="A31" s="6">
        <f t="shared" si="22"/>
        <v>26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5" t="s">
        <v>181</v>
      </c>
      <c r="I31" s="58" t="s">
        <v>227</v>
      </c>
      <c r="J31" s="58" t="s">
        <v>228</v>
      </c>
      <c r="K31" s="6">
        <v>26</v>
      </c>
      <c r="L31" s="6">
        <v>26</v>
      </c>
      <c r="M31" s="6">
        <v>0</v>
      </c>
      <c r="N31" s="6">
        <v>0</v>
      </c>
      <c r="O31" s="6">
        <f t="shared" si="0"/>
        <v>26</v>
      </c>
      <c r="P31" s="21">
        <v>18993</v>
      </c>
      <c r="Q31" s="21">
        <v>0</v>
      </c>
      <c r="R31" s="6">
        <v>0</v>
      </c>
      <c r="S31" s="56">
        <v>0</v>
      </c>
      <c r="T31" s="56">
        <f t="shared" si="28"/>
        <v>18993</v>
      </c>
      <c r="U31" s="56">
        <f t="shared" si="23"/>
        <v>18993</v>
      </c>
      <c r="V31" s="56">
        <f t="shared" si="24"/>
        <v>0</v>
      </c>
      <c r="W31" s="56">
        <f t="shared" si="25"/>
        <v>0</v>
      </c>
      <c r="X31" s="56">
        <f t="shared" si="26"/>
        <v>0</v>
      </c>
      <c r="Y31" s="6">
        <f t="shared" si="6"/>
        <v>18993</v>
      </c>
      <c r="Z31" s="6">
        <f t="shared" si="7"/>
        <v>1582</v>
      </c>
      <c r="AA31" s="6">
        <f t="shared" si="8"/>
        <v>1094</v>
      </c>
      <c r="AB31" s="4">
        <f t="shared" si="9"/>
        <v>21669</v>
      </c>
      <c r="AC31" s="4">
        <f t="shared" si="10"/>
        <v>163</v>
      </c>
      <c r="AD31" s="24">
        <f t="shared" si="27"/>
        <v>2410.44</v>
      </c>
      <c r="AE31" s="4">
        <v>0</v>
      </c>
      <c r="AF31" s="4">
        <f t="shared" si="12"/>
        <v>19096</v>
      </c>
      <c r="AG31" s="48">
        <f t="shared" si="13"/>
        <v>705</v>
      </c>
      <c r="AH31" s="24">
        <f t="shared" si="29"/>
        <v>2611.31</v>
      </c>
      <c r="AI31" s="6">
        <v>0</v>
      </c>
      <c r="AJ31" s="4">
        <f t="shared" si="15"/>
        <v>175</v>
      </c>
      <c r="AK31" s="6">
        <v>0</v>
      </c>
      <c r="AL31" s="6">
        <v>0</v>
      </c>
      <c r="AM31" s="24">
        <f t="shared" si="16"/>
        <v>3491.31</v>
      </c>
      <c r="AN31" s="24">
        <f t="shared" si="17"/>
        <v>25160.31</v>
      </c>
      <c r="AO31" s="24">
        <f t="shared" si="18"/>
        <v>675</v>
      </c>
      <c r="AP31" s="24">
        <f t="shared" si="19"/>
        <v>25835.31</v>
      </c>
      <c r="AQ31" s="24">
        <f t="shared" si="20"/>
        <v>4650</v>
      </c>
      <c r="AR31" s="25">
        <f t="shared" si="21"/>
        <v>30485.31</v>
      </c>
      <c r="AS31" s="15"/>
      <c r="AT31" s="39"/>
    </row>
    <row r="32" spans="1:46" s="50" customFormat="1" ht="15" x14ac:dyDescent="0.25">
      <c r="A32" s="6">
        <f t="shared" si="22"/>
        <v>27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49" t="s">
        <v>181</v>
      </c>
      <c r="I32" s="59" t="s">
        <v>231</v>
      </c>
      <c r="J32" s="59" t="s">
        <v>232</v>
      </c>
      <c r="K32" s="6">
        <v>26</v>
      </c>
      <c r="L32" s="6">
        <v>26</v>
      </c>
      <c r="M32" s="6">
        <v>0</v>
      </c>
      <c r="N32" s="6">
        <v>0</v>
      </c>
      <c r="O32" s="6">
        <f t="shared" si="0"/>
        <v>26</v>
      </c>
      <c r="P32" s="21">
        <v>19070</v>
      </c>
      <c r="Q32" s="21">
        <v>1188</v>
      </c>
      <c r="R32" s="6">
        <v>0</v>
      </c>
      <c r="S32" s="56">
        <v>0</v>
      </c>
      <c r="T32" s="56">
        <f t="shared" si="28"/>
        <v>20258</v>
      </c>
      <c r="U32" s="56">
        <f t="shared" si="23"/>
        <v>19070</v>
      </c>
      <c r="V32" s="56">
        <f t="shared" si="24"/>
        <v>1188</v>
      </c>
      <c r="W32" s="56">
        <f t="shared" si="25"/>
        <v>0</v>
      </c>
      <c r="X32" s="56">
        <f t="shared" si="26"/>
        <v>0</v>
      </c>
      <c r="Y32" s="6">
        <f t="shared" si="6"/>
        <v>20258</v>
      </c>
      <c r="Z32" s="6">
        <f t="shared" si="7"/>
        <v>1589</v>
      </c>
      <c r="AA32" s="6">
        <f t="shared" si="8"/>
        <v>1167</v>
      </c>
      <c r="AB32" s="4">
        <f t="shared" si="9"/>
        <v>23014</v>
      </c>
      <c r="AC32" s="4">
        <f t="shared" si="10"/>
        <v>173</v>
      </c>
      <c r="AD32" s="24">
        <f t="shared" si="27"/>
        <v>2428.44</v>
      </c>
      <c r="AE32" s="4">
        <v>0</v>
      </c>
      <c r="AF32" s="4">
        <f t="shared" si="12"/>
        <v>20413</v>
      </c>
      <c r="AG32" s="48">
        <f t="shared" si="13"/>
        <v>748</v>
      </c>
      <c r="AH32" s="24">
        <f t="shared" si="29"/>
        <v>2630.81</v>
      </c>
      <c r="AI32" s="6">
        <v>0</v>
      </c>
      <c r="AJ32" s="4">
        <f t="shared" si="15"/>
        <v>175</v>
      </c>
      <c r="AK32" s="6">
        <v>0</v>
      </c>
      <c r="AL32" s="6">
        <v>0</v>
      </c>
      <c r="AM32" s="24">
        <f t="shared" si="16"/>
        <v>3553.81</v>
      </c>
      <c r="AN32" s="24">
        <f t="shared" si="17"/>
        <v>26567.81</v>
      </c>
      <c r="AO32" s="24">
        <f t="shared" si="18"/>
        <v>675</v>
      </c>
      <c r="AP32" s="24">
        <f t="shared" si="19"/>
        <v>27242.81</v>
      </c>
      <c r="AQ32" s="24">
        <f t="shared" si="20"/>
        <v>4904</v>
      </c>
      <c r="AR32" s="25">
        <f t="shared" si="21"/>
        <v>32146.81</v>
      </c>
      <c r="AS32" s="15"/>
      <c r="AT32" s="39"/>
    </row>
    <row r="33" spans="1:46" x14ac:dyDescent="0.2">
      <c r="A33" s="6">
        <f t="shared" si="22"/>
        <v>28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5" t="s">
        <v>174</v>
      </c>
      <c r="I33" s="6" t="s">
        <v>236</v>
      </c>
      <c r="J33" s="6" t="s">
        <v>237</v>
      </c>
      <c r="K33" s="6">
        <v>26</v>
      </c>
      <c r="L33" s="6">
        <v>25</v>
      </c>
      <c r="M33" s="6">
        <v>0</v>
      </c>
      <c r="N33" s="6">
        <v>0</v>
      </c>
      <c r="O33" s="6">
        <f t="shared" si="0"/>
        <v>25</v>
      </c>
      <c r="P33" s="21">
        <v>17234</v>
      </c>
      <c r="Q33" s="21">
        <v>0</v>
      </c>
      <c r="R33" s="6">
        <v>0</v>
      </c>
      <c r="S33" s="6">
        <v>0</v>
      </c>
      <c r="T33" s="6">
        <f t="shared" si="28"/>
        <v>17234</v>
      </c>
      <c r="U33" s="6">
        <f t="shared" si="23"/>
        <v>16571</v>
      </c>
      <c r="V33" s="6">
        <f t="shared" si="24"/>
        <v>0</v>
      </c>
      <c r="W33" s="6">
        <f t="shared" si="25"/>
        <v>0</v>
      </c>
      <c r="X33" s="6">
        <f t="shared" si="26"/>
        <v>0</v>
      </c>
      <c r="Y33" s="6">
        <f t="shared" si="6"/>
        <v>16571</v>
      </c>
      <c r="Z33" s="6">
        <f t="shared" si="7"/>
        <v>1380</v>
      </c>
      <c r="AA33" s="6">
        <f t="shared" si="8"/>
        <v>954</v>
      </c>
      <c r="AB33" s="4">
        <f t="shared" si="9"/>
        <v>18905</v>
      </c>
      <c r="AC33" s="4">
        <f t="shared" si="10"/>
        <v>142</v>
      </c>
      <c r="AD33" s="24">
        <f>ROUND(AB33-V33-Z33,0)*12%</f>
        <v>2103</v>
      </c>
      <c r="AE33" s="4">
        <v>0</v>
      </c>
      <c r="AF33" s="4">
        <f t="shared" si="12"/>
        <v>16660</v>
      </c>
      <c r="AG33" s="48">
        <f t="shared" si="13"/>
        <v>615</v>
      </c>
      <c r="AH33" s="24">
        <f>ROUND(AB33-V33-Z33,0)*13%</f>
        <v>2278.25</v>
      </c>
      <c r="AI33" s="6">
        <v>0</v>
      </c>
      <c r="AJ33" s="4">
        <f t="shared" si="15"/>
        <v>168</v>
      </c>
      <c r="AK33" s="6">
        <v>0</v>
      </c>
      <c r="AL33" s="6">
        <v>0</v>
      </c>
      <c r="AM33" s="24">
        <f t="shared" si="16"/>
        <v>3061.25</v>
      </c>
      <c r="AN33" s="24">
        <f t="shared" si="17"/>
        <v>21966.25</v>
      </c>
      <c r="AO33" s="24">
        <f t="shared" si="18"/>
        <v>649</v>
      </c>
      <c r="AP33" s="24">
        <f t="shared" si="19"/>
        <v>22615.25</v>
      </c>
      <c r="AQ33" s="24">
        <f t="shared" si="20"/>
        <v>4071</v>
      </c>
      <c r="AR33" s="25">
        <f t="shared" si="21"/>
        <v>26686.25</v>
      </c>
      <c r="AT33" s="39"/>
    </row>
    <row r="34" spans="1:46" x14ac:dyDescent="0.2">
      <c r="A34" s="6">
        <f t="shared" si="22"/>
        <v>29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5" t="s">
        <v>174</v>
      </c>
      <c r="I34" s="6" t="s">
        <v>239</v>
      </c>
      <c r="J34" s="6" t="s">
        <v>240</v>
      </c>
      <c r="K34" s="6">
        <v>26</v>
      </c>
      <c r="L34" s="6">
        <v>23</v>
      </c>
      <c r="M34" s="6">
        <v>0</v>
      </c>
      <c r="N34" s="6">
        <v>0</v>
      </c>
      <c r="O34" s="6">
        <f t="shared" si="0"/>
        <v>23</v>
      </c>
      <c r="P34" s="21">
        <v>17234</v>
      </c>
      <c r="Q34" s="21">
        <v>0</v>
      </c>
      <c r="R34" s="6">
        <v>0</v>
      </c>
      <c r="S34" s="6">
        <v>0</v>
      </c>
      <c r="T34" s="6">
        <f t="shared" si="28"/>
        <v>17234</v>
      </c>
      <c r="U34" s="6">
        <f t="shared" si="23"/>
        <v>15245</v>
      </c>
      <c r="V34" s="6">
        <f t="shared" si="24"/>
        <v>0</v>
      </c>
      <c r="W34" s="6">
        <f t="shared" si="25"/>
        <v>0</v>
      </c>
      <c r="X34" s="6">
        <f t="shared" si="26"/>
        <v>0</v>
      </c>
      <c r="Y34" s="6">
        <f t="shared" si="6"/>
        <v>15245</v>
      </c>
      <c r="Z34" s="6">
        <f t="shared" si="7"/>
        <v>1270</v>
      </c>
      <c r="AA34" s="6">
        <f t="shared" si="8"/>
        <v>878</v>
      </c>
      <c r="AB34" s="4">
        <f t="shared" si="9"/>
        <v>17393</v>
      </c>
      <c r="AC34" s="4">
        <f t="shared" si="10"/>
        <v>131</v>
      </c>
      <c r="AD34" s="24">
        <f>ROUND(AB34-V34-Z34,0)*12%</f>
        <v>1934.76</v>
      </c>
      <c r="AE34" s="4">
        <v>0</v>
      </c>
      <c r="AF34" s="4">
        <f t="shared" si="12"/>
        <v>15327</v>
      </c>
      <c r="AG34" s="48">
        <f t="shared" si="13"/>
        <v>566</v>
      </c>
      <c r="AH34" s="24">
        <f>ROUND(AB34-V34-Z34,0)*13%</f>
        <v>2095.9900000000002</v>
      </c>
      <c r="AI34" s="6">
        <v>0</v>
      </c>
      <c r="AJ34" s="4">
        <f t="shared" si="15"/>
        <v>155</v>
      </c>
      <c r="AK34" s="6">
        <v>0</v>
      </c>
      <c r="AL34" s="6">
        <v>0</v>
      </c>
      <c r="AM34" s="24">
        <f t="shared" si="16"/>
        <v>2816.9900000000002</v>
      </c>
      <c r="AN34" s="24">
        <f t="shared" si="17"/>
        <v>20209.990000000002</v>
      </c>
      <c r="AO34" s="24">
        <f t="shared" si="18"/>
        <v>597</v>
      </c>
      <c r="AP34" s="24">
        <f t="shared" si="19"/>
        <v>20806.990000000002</v>
      </c>
      <c r="AQ34" s="24">
        <f t="shared" si="20"/>
        <v>3745</v>
      </c>
      <c r="AR34" s="25">
        <f t="shared" si="21"/>
        <v>24551.99</v>
      </c>
      <c r="AT34" s="39"/>
    </row>
    <row r="35" spans="1:46" x14ac:dyDescent="0.2">
      <c r="A35" s="6">
        <f t="shared" si="22"/>
        <v>30</v>
      </c>
      <c r="B35" s="7">
        <v>3562081808</v>
      </c>
      <c r="C35" s="6"/>
      <c r="D35" s="4" t="s">
        <v>242</v>
      </c>
      <c r="E35" s="4" t="s">
        <v>247</v>
      </c>
      <c r="F35" s="5" t="s">
        <v>243</v>
      </c>
      <c r="G35" s="5" t="s">
        <v>235</v>
      </c>
      <c r="H35" s="5" t="s">
        <v>174</v>
      </c>
      <c r="I35" s="6" t="s">
        <v>248</v>
      </c>
      <c r="J35" s="6" t="s">
        <v>249</v>
      </c>
      <c r="K35" s="6">
        <v>26</v>
      </c>
      <c r="L35" s="6">
        <v>26</v>
      </c>
      <c r="M35" s="6">
        <v>0</v>
      </c>
      <c r="N35" s="6">
        <v>0</v>
      </c>
      <c r="O35" s="6">
        <f t="shared" si="0"/>
        <v>26</v>
      </c>
      <c r="P35" s="21">
        <v>17234</v>
      </c>
      <c r="Q35" s="21">
        <v>0</v>
      </c>
      <c r="R35" s="6">
        <v>0</v>
      </c>
      <c r="S35" s="6">
        <v>0</v>
      </c>
      <c r="T35" s="6">
        <f t="shared" si="28"/>
        <v>17234</v>
      </c>
      <c r="U35" s="6">
        <f t="shared" si="23"/>
        <v>17234</v>
      </c>
      <c r="V35" s="6">
        <f t="shared" si="24"/>
        <v>0</v>
      </c>
      <c r="W35" s="6">
        <f t="shared" si="25"/>
        <v>0</v>
      </c>
      <c r="X35" s="6">
        <f t="shared" si="26"/>
        <v>0</v>
      </c>
      <c r="Y35" s="6">
        <f t="shared" si="6"/>
        <v>17234</v>
      </c>
      <c r="Z35" s="6">
        <f t="shared" si="7"/>
        <v>1436</v>
      </c>
      <c r="AA35" s="6">
        <f t="shared" si="8"/>
        <v>993</v>
      </c>
      <c r="AB35" s="4">
        <f t="shared" si="9"/>
        <v>19663</v>
      </c>
      <c r="AC35" s="4">
        <f t="shared" si="10"/>
        <v>148</v>
      </c>
      <c r="AD35" s="24">
        <f>ROUND(IF((AB35-V35)*12%&gt;1800,1800,(AB35-V35)*12%),0)</f>
        <v>1800</v>
      </c>
      <c r="AE35" s="4">
        <v>0</v>
      </c>
      <c r="AF35" s="4">
        <f t="shared" si="12"/>
        <v>17715</v>
      </c>
      <c r="AG35" s="48">
        <f t="shared" si="13"/>
        <v>640</v>
      </c>
      <c r="AH35" s="24">
        <f>ROUND(IF(($AB35-Z35)*12%&gt;1950,1950,(AB35-Z35)*13%),0)</f>
        <v>1950</v>
      </c>
      <c r="AI35" s="6">
        <v>0</v>
      </c>
      <c r="AJ35" s="4">
        <f t="shared" si="15"/>
        <v>175</v>
      </c>
      <c r="AK35" s="6">
        <v>0</v>
      </c>
      <c r="AL35" s="6">
        <v>0</v>
      </c>
      <c r="AM35" s="24">
        <f t="shared" si="16"/>
        <v>2765</v>
      </c>
      <c r="AN35" s="24">
        <f t="shared" si="17"/>
        <v>22428</v>
      </c>
      <c r="AO35" s="24">
        <f t="shared" si="18"/>
        <v>675</v>
      </c>
      <c r="AP35" s="24">
        <f t="shared" si="19"/>
        <v>23103</v>
      </c>
      <c r="AQ35" s="24">
        <f t="shared" si="20"/>
        <v>4159</v>
      </c>
      <c r="AR35" s="25">
        <f t="shared" si="21"/>
        <v>27262</v>
      </c>
      <c r="AT35" s="39"/>
    </row>
    <row r="36" spans="1:46" x14ac:dyDescent="0.2">
      <c r="A36" s="6">
        <f t="shared" si="22"/>
        <v>31</v>
      </c>
      <c r="B36" s="7">
        <v>3562083587</v>
      </c>
      <c r="C36" s="4"/>
      <c r="D36" s="60" t="s">
        <v>245</v>
      </c>
      <c r="E36" s="62" t="s">
        <v>251</v>
      </c>
      <c r="F36" s="5" t="s">
        <v>246</v>
      </c>
      <c r="G36" s="61" t="s">
        <v>244</v>
      </c>
      <c r="H36" s="5" t="s">
        <v>181</v>
      </c>
      <c r="I36" s="63" t="s">
        <v>250</v>
      </c>
      <c r="J36" s="64">
        <v>6933291906</v>
      </c>
      <c r="K36" s="6">
        <v>26</v>
      </c>
      <c r="L36" s="6">
        <v>17.5</v>
      </c>
      <c r="M36" s="6">
        <v>0</v>
      </c>
      <c r="N36" s="6">
        <v>0</v>
      </c>
      <c r="O36" s="6">
        <f t="shared" si="0"/>
        <v>17.5</v>
      </c>
      <c r="P36" s="21">
        <v>18993</v>
      </c>
      <c r="Q36" s="21">
        <v>0</v>
      </c>
      <c r="R36" s="21">
        <v>0</v>
      </c>
      <c r="S36" s="6">
        <v>0</v>
      </c>
      <c r="T36" s="6">
        <f t="shared" si="28"/>
        <v>18993</v>
      </c>
      <c r="U36" s="6">
        <f t="shared" si="23"/>
        <v>12784</v>
      </c>
      <c r="V36" s="6">
        <f t="shared" si="24"/>
        <v>0</v>
      </c>
      <c r="W36" s="6">
        <f t="shared" si="25"/>
        <v>0</v>
      </c>
      <c r="X36" s="6">
        <f t="shared" si="26"/>
        <v>0</v>
      </c>
      <c r="Y36" s="6">
        <f t="shared" si="6"/>
        <v>12784</v>
      </c>
      <c r="Z36" s="6">
        <f t="shared" si="7"/>
        <v>1065</v>
      </c>
      <c r="AA36" s="6">
        <f t="shared" si="8"/>
        <v>736</v>
      </c>
      <c r="AB36" s="4">
        <f t="shared" si="9"/>
        <v>14585</v>
      </c>
      <c r="AC36" s="4">
        <f t="shared" si="10"/>
        <v>110</v>
      </c>
      <c r="AD36" s="24">
        <f t="shared" ref="AD36:AD37" si="30">ROUND(AB36-V36-Z36,)*12%</f>
        <v>1622.3999999999999</v>
      </c>
      <c r="AE36" s="4">
        <v>0</v>
      </c>
      <c r="AF36" s="4">
        <f t="shared" si="12"/>
        <v>12853</v>
      </c>
      <c r="AG36" s="48">
        <f t="shared" si="13"/>
        <v>475</v>
      </c>
      <c r="AH36" s="24">
        <f>ROUND(IF(($AB36-Z36)*12%&gt;1950,1950,(AB36-Z36)*13%),0)</f>
        <v>1758</v>
      </c>
      <c r="AI36" s="6">
        <v>0</v>
      </c>
      <c r="AJ36" s="4">
        <f t="shared" si="15"/>
        <v>118</v>
      </c>
      <c r="AK36" s="6">
        <v>0</v>
      </c>
      <c r="AL36" s="6">
        <v>0</v>
      </c>
      <c r="AM36" s="24">
        <f t="shared" si="16"/>
        <v>2351</v>
      </c>
      <c r="AN36" s="24">
        <f t="shared" si="17"/>
        <v>16936</v>
      </c>
      <c r="AO36" s="24">
        <f t="shared" si="18"/>
        <v>454</v>
      </c>
      <c r="AP36" s="24">
        <f t="shared" si="19"/>
        <v>17390</v>
      </c>
      <c r="AQ36" s="24">
        <f t="shared" si="20"/>
        <v>3130</v>
      </c>
      <c r="AR36" s="25">
        <f t="shared" si="21"/>
        <v>20520</v>
      </c>
      <c r="AT36" s="39"/>
    </row>
    <row r="37" spans="1:46" x14ac:dyDescent="0.2">
      <c r="A37" s="6">
        <f t="shared" si="22"/>
        <v>32</v>
      </c>
      <c r="B37" s="69">
        <v>3562044059</v>
      </c>
      <c r="C37" s="62"/>
      <c r="D37" s="70" t="s">
        <v>254</v>
      </c>
      <c r="E37" s="70" t="s">
        <v>255</v>
      </c>
      <c r="F37" s="49">
        <v>44176</v>
      </c>
      <c r="G37" s="72" t="s">
        <v>257</v>
      </c>
      <c r="H37" s="64" t="s">
        <v>181</v>
      </c>
      <c r="I37" s="71" t="s">
        <v>256</v>
      </c>
      <c r="J37" s="6" t="s">
        <v>241</v>
      </c>
      <c r="K37" s="6">
        <v>26</v>
      </c>
      <c r="L37" s="6">
        <v>11</v>
      </c>
      <c r="M37" s="6">
        <v>0</v>
      </c>
      <c r="N37" s="6">
        <v>0</v>
      </c>
      <c r="O37" s="6">
        <f t="shared" si="0"/>
        <v>11</v>
      </c>
      <c r="P37" s="21">
        <v>21600</v>
      </c>
      <c r="Q37" s="21">
        <v>8700</v>
      </c>
      <c r="R37" s="21">
        <v>0</v>
      </c>
      <c r="S37" s="6">
        <v>0</v>
      </c>
      <c r="T37" s="6">
        <f t="shared" si="28"/>
        <v>30300</v>
      </c>
      <c r="U37" s="6">
        <f t="shared" si="23"/>
        <v>9138</v>
      </c>
      <c r="V37" s="6">
        <f t="shared" si="24"/>
        <v>3681</v>
      </c>
      <c r="W37" s="6">
        <v>770</v>
      </c>
      <c r="X37" s="6">
        <f t="shared" si="26"/>
        <v>0</v>
      </c>
      <c r="Y37" s="6">
        <f t="shared" si="6"/>
        <v>13589</v>
      </c>
      <c r="Z37" s="6">
        <f t="shared" si="7"/>
        <v>761</v>
      </c>
      <c r="AA37" s="6">
        <f t="shared" si="8"/>
        <v>783</v>
      </c>
      <c r="AB37" s="4">
        <f t="shared" si="9"/>
        <v>15133</v>
      </c>
      <c r="AC37" s="4">
        <f t="shared" si="10"/>
        <v>0</v>
      </c>
      <c r="AD37" s="24">
        <f>ROUND(AB37-V37-Z37-AA37,)*12%</f>
        <v>1188.96</v>
      </c>
      <c r="AE37" s="4">
        <v>0</v>
      </c>
      <c r="AF37" s="4">
        <f t="shared" si="12"/>
        <v>13944</v>
      </c>
      <c r="AG37" s="48">
        <f t="shared" si="13"/>
        <v>0</v>
      </c>
      <c r="AH37" s="24">
        <f>ROUND(AB37-V37-Z37-X37-AA37,0)*13%</f>
        <v>1288.04</v>
      </c>
      <c r="AI37" s="6">
        <v>0</v>
      </c>
      <c r="AJ37" s="4">
        <f t="shared" si="15"/>
        <v>74</v>
      </c>
      <c r="AK37" s="6">
        <v>0</v>
      </c>
      <c r="AL37" s="6">
        <v>215</v>
      </c>
      <c r="AM37" s="24">
        <f t="shared" si="16"/>
        <v>1577.04</v>
      </c>
      <c r="AN37" s="24">
        <f t="shared" si="17"/>
        <v>16710.04</v>
      </c>
      <c r="AO37" s="24">
        <f t="shared" si="18"/>
        <v>286</v>
      </c>
      <c r="AP37" s="24">
        <f t="shared" si="19"/>
        <v>16996.04</v>
      </c>
      <c r="AQ37" s="24">
        <f t="shared" si="20"/>
        <v>3059</v>
      </c>
      <c r="AR37" s="25">
        <f t="shared" si="21"/>
        <v>20055.04</v>
      </c>
      <c r="AT37" s="39"/>
    </row>
    <row r="38" spans="1:46" x14ac:dyDescent="0.2">
      <c r="A38" s="6">
        <f t="shared" si="22"/>
        <v>33</v>
      </c>
      <c r="B38" s="69">
        <v>3562018486</v>
      </c>
      <c r="C38" s="4"/>
      <c r="D38" s="4" t="s">
        <v>258</v>
      </c>
      <c r="E38" s="4" t="s">
        <v>259</v>
      </c>
      <c r="F38" s="73">
        <v>43448</v>
      </c>
      <c r="G38" s="5" t="s">
        <v>66</v>
      </c>
      <c r="H38" s="64" t="s">
        <v>181</v>
      </c>
      <c r="I38" s="34" t="s">
        <v>260</v>
      </c>
      <c r="J38" s="6">
        <v>6928679496</v>
      </c>
      <c r="K38" s="6">
        <v>26</v>
      </c>
      <c r="L38" s="6">
        <v>25.5</v>
      </c>
      <c r="M38" s="6">
        <v>0</v>
      </c>
      <c r="N38" s="6">
        <v>0</v>
      </c>
      <c r="O38" s="6">
        <f t="shared" si="0"/>
        <v>25.5</v>
      </c>
      <c r="P38" s="21">
        <v>18993</v>
      </c>
      <c r="Q38" s="21">
        <v>0</v>
      </c>
      <c r="R38" s="6">
        <v>0</v>
      </c>
      <c r="S38" s="6">
        <v>0</v>
      </c>
      <c r="T38" s="6">
        <f t="shared" si="28"/>
        <v>18993</v>
      </c>
      <c r="U38" s="6">
        <f t="shared" si="23"/>
        <v>18628</v>
      </c>
      <c r="V38" s="6">
        <f t="shared" si="24"/>
        <v>0</v>
      </c>
      <c r="W38" s="6">
        <f t="shared" si="25"/>
        <v>0</v>
      </c>
      <c r="X38" s="6">
        <v>0</v>
      </c>
      <c r="Y38" s="6">
        <f t="shared" si="6"/>
        <v>18628</v>
      </c>
      <c r="Z38" s="6">
        <f t="shared" si="7"/>
        <v>1552</v>
      </c>
      <c r="AA38" s="6">
        <f t="shared" si="8"/>
        <v>1073</v>
      </c>
      <c r="AB38" s="4">
        <f t="shared" si="9"/>
        <v>21253</v>
      </c>
      <c r="AC38" s="4">
        <f t="shared" si="10"/>
        <v>160</v>
      </c>
      <c r="AD38" s="24">
        <f>ROUND(AB38-V38-Z38-X38,)*12%</f>
        <v>2364.12</v>
      </c>
      <c r="AE38" s="4">
        <v>0</v>
      </c>
      <c r="AF38" s="4">
        <f t="shared" si="12"/>
        <v>18729</v>
      </c>
      <c r="AG38" s="48">
        <f t="shared" si="13"/>
        <v>691</v>
      </c>
      <c r="AH38" s="24">
        <f>ROUND(AB38-V38-Z38-X38,0)*13%</f>
        <v>2561.13</v>
      </c>
      <c r="AI38" s="6">
        <v>0</v>
      </c>
      <c r="AJ38" s="4">
        <f t="shared" si="15"/>
        <v>172</v>
      </c>
      <c r="AK38" s="6">
        <v>0</v>
      </c>
      <c r="AL38" s="6">
        <v>0</v>
      </c>
      <c r="AM38" s="24">
        <f t="shared" si="16"/>
        <v>3424.13</v>
      </c>
      <c r="AN38" s="24">
        <f t="shared" si="17"/>
        <v>24677.13</v>
      </c>
      <c r="AO38" s="24">
        <f t="shared" si="18"/>
        <v>662</v>
      </c>
      <c r="AP38" s="24">
        <f t="shared" si="19"/>
        <v>25339.13</v>
      </c>
      <c r="AQ38" s="24">
        <f t="shared" si="20"/>
        <v>4561</v>
      </c>
      <c r="AR38" s="25">
        <f t="shared" si="21"/>
        <v>29900.13</v>
      </c>
      <c r="AT38" s="39"/>
    </row>
    <row r="39" spans="1:46" x14ac:dyDescent="0.2">
      <c r="A39" s="6">
        <f t="shared" si="22"/>
        <v>34</v>
      </c>
      <c r="B39" s="69">
        <v>3562043319</v>
      </c>
      <c r="C39" s="4"/>
      <c r="D39" s="4" t="s">
        <v>262</v>
      </c>
      <c r="E39" s="4" t="s">
        <v>263</v>
      </c>
      <c r="F39" s="73" t="s">
        <v>126</v>
      </c>
      <c r="G39" s="5" t="s">
        <v>66</v>
      </c>
      <c r="H39" s="5" t="s">
        <v>181</v>
      </c>
      <c r="I39" s="34" t="s">
        <v>264</v>
      </c>
      <c r="J39" s="34" t="s">
        <v>265</v>
      </c>
      <c r="K39" s="6">
        <v>26</v>
      </c>
      <c r="L39" s="6">
        <v>24</v>
      </c>
      <c r="M39" s="6">
        <v>0</v>
      </c>
      <c r="N39" s="6">
        <v>0</v>
      </c>
      <c r="O39" s="6">
        <f>SUM(L39:N39)</f>
        <v>24</v>
      </c>
      <c r="P39" s="21">
        <v>18993</v>
      </c>
      <c r="Q39" s="21">
        <v>212</v>
      </c>
      <c r="R39" s="21">
        <v>0</v>
      </c>
      <c r="S39" s="6">
        <v>0</v>
      </c>
      <c r="T39" s="6">
        <f>ROUND(SUM(P39:S39),0)</f>
        <v>19205</v>
      </c>
      <c r="U39" s="6">
        <f t="shared" si="23"/>
        <v>17532</v>
      </c>
      <c r="V39" s="6">
        <f t="shared" si="23"/>
        <v>196</v>
      </c>
      <c r="W39" s="6">
        <f t="shared" si="23"/>
        <v>0</v>
      </c>
      <c r="X39" s="6">
        <v>0</v>
      </c>
      <c r="Y39" s="6">
        <f>ROUND(SUM(U39:X39),0)</f>
        <v>17728</v>
      </c>
      <c r="Z39" s="6">
        <f>ROUNDUP(U39*8.33/100,0)</f>
        <v>1461</v>
      </c>
      <c r="AA39" s="6">
        <f t="shared" si="8"/>
        <v>1021</v>
      </c>
      <c r="AB39" s="4">
        <f>Y39+AA39+Z39</f>
        <v>20210</v>
      </c>
      <c r="AC39" s="4">
        <f>ROUNDUP(IF(T39&gt;21000,0,AB39*0.75%),0)</f>
        <v>152</v>
      </c>
      <c r="AD39" s="24">
        <f>ROUND(AB39-V39-Z39-X39,)*12%</f>
        <v>2226.36</v>
      </c>
      <c r="AE39" s="4">
        <v>0</v>
      </c>
      <c r="AF39" s="4">
        <f t="shared" si="12"/>
        <v>17832</v>
      </c>
      <c r="AG39" s="48">
        <f>ROUNDUP(IF((T39)&gt;21000,0,AB39*3.25%),0)</f>
        <v>657</v>
      </c>
      <c r="AH39" s="24">
        <f>ROUND(AB39-V39-Z39-X39,0)*13%</f>
        <v>2411.89</v>
      </c>
      <c r="AI39" s="6">
        <v>0</v>
      </c>
      <c r="AJ39" s="4">
        <f>ROUND(175/K39*O39,0)</f>
        <v>162</v>
      </c>
      <c r="AK39" s="6">
        <v>0</v>
      </c>
      <c r="AL39" s="6">
        <v>0</v>
      </c>
      <c r="AM39" s="24">
        <f>SUM(AG39:AL39)</f>
        <v>3230.89</v>
      </c>
      <c r="AN39" s="24">
        <f t="shared" si="17"/>
        <v>23440.89</v>
      </c>
      <c r="AO39" s="24">
        <f>ROUND(675/K39*O39,0)</f>
        <v>623</v>
      </c>
      <c r="AP39" s="24">
        <f t="shared" si="19"/>
        <v>24063.89</v>
      </c>
      <c r="AQ39" s="24">
        <f t="shared" si="20"/>
        <v>4332</v>
      </c>
      <c r="AR39" s="25">
        <f t="shared" si="21"/>
        <v>28395.89</v>
      </c>
      <c r="AT39" s="39"/>
    </row>
    <row r="41" spans="1:46" x14ac:dyDescent="0.2">
      <c r="L41" s="17">
        <f t="shared" ref="L41:AR41" si="31">SUM(L6:L40)</f>
        <v>812.5</v>
      </c>
      <c r="M41" s="17">
        <f t="shared" si="31"/>
        <v>0</v>
      </c>
      <c r="N41" s="17">
        <f t="shared" si="31"/>
        <v>0</v>
      </c>
      <c r="O41" s="17">
        <f t="shared" si="31"/>
        <v>812.5</v>
      </c>
      <c r="P41" s="17">
        <f t="shared" si="31"/>
        <v>624283</v>
      </c>
      <c r="Q41" s="17">
        <f t="shared" si="31"/>
        <v>29351</v>
      </c>
      <c r="R41" s="17">
        <f t="shared" si="31"/>
        <v>0</v>
      </c>
      <c r="S41" s="17">
        <f t="shared" si="31"/>
        <v>0</v>
      </c>
      <c r="T41" s="17">
        <f t="shared" si="31"/>
        <v>651210</v>
      </c>
      <c r="U41" s="17">
        <f t="shared" si="31"/>
        <v>571817</v>
      </c>
      <c r="V41" s="17">
        <f t="shared" si="31"/>
        <v>22540</v>
      </c>
      <c r="W41" s="17">
        <f t="shared" si="31"/>
        <v>770</v>
      </c>
      <c r="X41" s="17">
        <f t="shared" si="31"/>
        <v>0</v>
      </c>
      <c r="Y41" s="17">
        <f t="shared" si="31"/>
        <v>595127</v>
      </c>
      <c r="Z41" s="17">
        <f t="shared" si="31"/>
        <v>47636</v>
      </c>
      <c r="AA41" s="17">
        <f t="shared" si="31"/>
        <v>34281</v>
      </c>
      <c r="AB41" s="17">
        <f t="shared" si="31"/>
        <v>677044</v>
      </c>
      <c r="AC41" s="17">
        <f t="shared" si="31"/>
        <v>4442</v>
      </c>
      <c r="AD41" s="44">
        <f t="shared" si="31"/>
        <v>70860.960000000006</v>
      </c>
      <c r="AE41" s="17">
        <f t="shared" si="31"/>
        <v>0</v>
      </c>
      <c r="AF41" s="17">
        <f t="shared" si="31"/>
        <v>601745</v>
      </c>
      <c r="AG41" s="17">
        <f t="shared" si="31"/>
        <v>19198</v>
      </c>
      <c r="AH41" s="44">
        <f t="shared" si="31"/>
        <v>76766.439999999988</v>
      </c>
      <c r="AI41" s="17">
        <f t="shared" si="31"/>
        <v>0</v>
      </c>
      <c r="AJ41" s="17">
        <f t="shared" si="31"/>
        <v>5471</v>
      </c>
      <c r="AK41" s="17">
        <f t="shared" si="31"/>
        <v>0</v>
      </c>
      <c r="AL41" s="17">
        <f t="shared" si="31"/>
        <v>1915</v>
      </c>
      <c r="AM41" s="17">
        <f t="shared" si="31"/>
        <v>103350.44</v>
      </c>
      <c r="AN41" s="44">
        <f>SUM(AN6:AN40)</f>
        <v>780394.44000000018</v>
      </c>
      <c r="AO41" s="17">
        <f t="shared" si="31"/>
        <v>21092</v>
      </c>
      <c r="AP41" s="17">
        <f t="shared" si="31"/>
        <v>801486.44000000018</v>
      </c>
      <c r="AQ41" s="17">
        <f t="shared" si="31"/>
        <v>144269</v>
      </c>
      <c r="AR41" s="17">
        <f t="shared" si="31"/>
        <v>945755.44000000018</v>
      </c>
    </row>
    <row r="42" spans="1:46" x14ac:dyDescent="0.2">
      <c r="U42"/>
      <c r="AA42" s="90"/>
      <c r="AH42" s="74"/>
    </row>
    <row r="43" spans="1:46" x14ac:dyDescent="0.2">
      <c r="AA43" s="39"/>
      <c r="AB43" s="39"/>
      <c r="AC43" s="39"/>
      <c r="AD43" s="39"/>
      <c r="AH43" s="39"/>
      <c r="AN43" s="39"/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9" priority="38"/>
  </conditionalFormatting>
  <conditionalFormatting sqref="B12">
    <cfRule type="duplicateValues" dxfId="58" priority="37"/>
  </conditionalFormatting>
  <conditionalFormatting sqref="B13">
    <cfRule type="duplicateValues" dxfId="57" priority="33"/>
  </conditionalFormatting>
  <conditionalFormatting sqref="B14:B15">
    <cfRule type="duplicateValues" dxfId="56" priority="32"/>
  </conditionalFormatting>
  <conditionalFormatting sqref="D13:D15">
    <cfRule type="duplicateValues" dxfId="55" priority="31"/>
  </conditionalFormatting>
  <conditionalFormatting sqref="I23">
    <cfRule type="duplicateValues" dxfId="54" priority="30"/>
  </conditionalFormatting>
  <conditionalFormatting sqref="D36 B37">
    <cfRule type="duplicateValues" dxfId="53" priority="14"/>
  </conditionalFormatting>
  <conditionalFormatting sqref="B37">
    <cfRule type="duplicateValues" dxfId="52" priority="13"/>
  </conditionalFormatting>
  <conditionalFormatting sqref="B37">
    <cfRule type="duplicateValues" dxfId="51" priority="12"/>
  </conditionalFormatting>
  <conditionalFormatting sqref="I37">
    <cfRule type="duplicateValues" dxfId="50" priority="5"/>
  </conditionalFormatting>
  <conditionalFormatting sqref="I37">
    <cfRule type="duplicateValues" dxfId="49" priority="4"/>
  </conditionalFormatting>
  <conditionalFormatting sqref="B35">
    <cfRule type="duplicateValues" dxfId="48" priority="76"/>
  </conditionalFormatting>
  <conditionalFormatting sqref="D35">
    <cfRule type="duplicateValues" dxfId="47" priority="77"/>
  </conditionalFormatting>
  <conditionalFormatting sqref="I35:J35">
    <cfRule type="duplicateValues" dxfId="46" priority="84"/>
  </conditionalFormatting>
  <conditionalFormatting sqref="B38:B39 B18:B36">
    <cfRule type="duplicateValues" dxfId="45" priority="96"/>
  </conditionalFormatting>
  <conditionalFormatting sqref="B38:B39 B19:B36">
    <cfRule type="duplicateValues" dxfId="44" priority="99"/>
  </conditionalFormatting>
  <conditionalFormatting sqref="B38:B39 B13:B36">
    <cfRule type="duplicateValues" dxfId="43" priority="102"/>
  </conditionalFormatting>
  <conditionalFormatting sqref="B38:B39">
    <cfRule type="duplicateValues" dxfId="42" priority="116"/>
  </conditionalFormatting>
  <conditionalFormatting sqref="B38:B39">
    <cfRule type="duplicateValues" dxfId="41" priority="118"/>
  </conditionalFormatting>
  <conditionalFormatting sqref="I20:I34">
    <cfRule type="duplicateValues" dxfId="40" priority="127"/>
  </conditionalFormatting>
  <conditionalFormatting sqref="J20:J34">
    <cfRule type="duplicateValues" dxfId="39" priority="128"/>
  </conditionalFormatting>
  <conditionalFormatting sqref="D18:D35">
    <cfRule type="duplicateValues" dxfId="38" priority="536"/>
  </conditionalFormatting>
  <conditionalFormatting sqref="D17:D35">
    <cfRule type="duplicateValues" dxfId="37" priority="537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0"/>
  <sheetViews>
    <sheetView tabSelected="1" workbookViewId="0">
      <pane xSplit="4" ySplit="5" topLeftCell="E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W6" sqref="W6:X39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7" t="s">
        <v>3</v>
      </c>
      <c r="B2" s="68">
        <v>45108</v>
      </c>
      <c r="C2" s="4"/>
      <c r="D2" s="4"/>
      <c r="E2" s="4"/>
      <c r="F2" s="4"/>
      <c r="G2" s="66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2.6333333333333333</v>
      </c>
      <c r="K6" s="30">
        <v>0</v>
      </c>
      <c r="L6" s="30">
        <f t="shared" ref="L6:L7" si="0">J6+K6</f>
        <v>2.6333333333333333</v>
      </c>
      <c r="M6" s="21">
        <v>17234</v>
      </c>
      <c r="N6" s="31">
        <f t="shared" ref="N6" si="1">ROUNDDOWN((M6/26/8)*2,2)</f>
        <v>165.71</v>
      </c>
      <c r="O6" s="31">
        <f>ROUNDUP(N6*L6,0)</f>
        <v>437</v>
      </c>
      <c r="P6" s="31">
        <f>O6*0.75/100</f>
        <v>3.2774999999999999</v>
      </c>
      <c r="Q6" s="32">
        <f t="shared" ref="Q6" si="2">ROUND(O6-P6,0)</f>
        <v>434</v>
      </c>
      <c r="R6" s="10">
        <f>ROUNDUP(O6*3.25/100,0)</f>
        <v>15</v>
      </c>
      <c r="S6" s="10">
        <f t="shared" ref="S6" si="3">SUM(R6:R6)</f>
        <v>15</v>
      </c>
      <c r="T6" s="10">
        <f>S6+O6</f>
        <v>452</v>
      </c>
      <c r="U6" s="10">
        <f t="shared" ref="U6" si="4">ROUND(T6*18%,0)</f>
        <v>81</v>
      </c>
      <c r="V6" s="32">
        <f t="shared" ref="V6" si="5">T6+U6</f>
        <v>533</v>
      </c>
      <c r="X6" s="92"/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2.02</v>
      </c>
      <c r="K7" s="30">
        <v>0</v>
      </c>
      <c r="L7" s="30">
        <f t="shared" si="0"/>
        <v>2.02</v>
      </c>
      <c r="M7" s="21">
        <v>18993</v>
      </c>
      <c r="N7" s="31">
        <f t="shared" ref="N7:N38" si="6">ROUNDDOWN((M7/26/8)*2,2)</f>
        <v>182.62</v>
      </c>
      <c r="O7" s="31">
        <f t="shared" ref="O7:O39" si="7">ROUNDUP(N7*L7,0)</f>
        <v>369</v>
      </c>
      <c r="P7" s="31">
        <f t="shared" ref="P7:P35" si="8">O7*0.75/100</f>
        <v>2.7675000000000001</v>
      </c>
      <c r="Q7" s="32">
        <f t="shared" ref="Q7:Q35" si="9">ROUND(O7-P7,0)</f>
        <v>366</v>
      </c>
      <c r="R7" s="10">
        <f t="shared" ref="R7:R39" si="10">ROUNDUP(O7*3.25/100,0)</f>
        <v>12</v>
      </c>
      <c r="S7" s="10">
        <f t="shared" ref="S7:S35" si="11">SUM(R7:R7)</f>
        <v>12</v>
      </c>
      <c r="T7" s="10">
        <f t="shared" ref="T7:T35" si="12">S7+O7</f>
        <v>381</v>
      </c>
      <c r="U7" s="10">
        <f t="shared" ref="U7:U35" si="13">ROUND(T7*18%,0)</f>
        <v>69</v>
      </c>
      <c r="V7" s="32">
        <f t="shared" ref="V7:V35" si="14">T7+U7</f>
        <v>450</v>
      </c>
      <c r="X7" s="92"/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ref="L8:L35" si="15">J8+K8</f>
        <v>0</v>
      </c>
      <c r="M8" s="21">
        <v>18993</v>
      </c>
      <c r="N8" s="31">
        <f t="shared" si="6"/>
        <v>182.62</v>
      </c>
      <c r="O8" s="31">
        <f t="shared" si="7"/>
        <v>0</v>
      </c>
      <c r="P8" s="31">
        <f t="shared" si="8"/>
        <v>0</v>
      </c>
      <c r="Q8" s="32">
        <f t="shared" si="9"/>
        <v>0</v>
      </c>
      <c r="R8" s="10">
        <f t="shared" si="10"/>
        <v>0</v>
      </c>
      <c r="S8" s="10">
        <f t="shared" si="11"/>
        <v>0</v>
      </c>
      <c r="T8" s="10">
        <f t="shared" si="12"/>
        <v>0</v>
      </c>
      <c r="U8" s="10">
        <f t="shared" si="13"/>
        <v>0</v>
      </c>
      <c r="V8" s="32">
        <f t="shared" si="14"/>
        <v>0</v>
      </c>
      <c r="X8" s="92"/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0</v>
      </c>
      <c r="K9" s="30">
        <v>0</v>
      </c>
      <c r="L9" s="30">
        <f t="shared" si="15"/>
        <v>0</v>
      </c>
      <c r="M9" s="21">
        <v>17234</v>
      </c>
      <c r="N9" s="31">
        <f t="shared" si="6"/>
        <v>165.71</v>
      </c>
      <c r="O9" s="31">
        <f t="shared" si="7"/>
        <v>0</v>
      </c>
      <c r="P9" s="31">
        <f t="shared" si="8"/>
        <v>0</v>
      </c>
      <c r="Q9" s="32">
        <f t="shared" si="9"/>
        <v>0</v>
      </c>
      <c r="R9" s="10">
        <f t="shared" si="10"/>
        <v>0</v>
      </c>
      <c r="S9" s="10">
        <f t="shared" si="11"/>
        <v>0</v>
      </c>
      <c r="T9" s="10">
        <f t="shared" si="12"/>
        <v>0</v>
      </c>
      <c r="U9" s="10">
        <f t="shared" si="13"/>
        <v>0</v>
      </c>
      <c r="V9" s="32">
        <f t="shared" si="14"/>
        <v>0</v>
      </c>
      <c r="X9" s="92"/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0</v>
      </c>
      <c r="K10" s="30">
        <v>0</v>
      </c>
      <c r="L10" s="30">
        <f t="shared" si="15"/>
        <v>0</v>
      </c>
      <c r="M10" s="21">
        <v>19070</v>
      </c>
      <c r="N10" s="31">
        <f t="shared" si="6"/>
        <v>183.36</v>
      </c>
      <c r="O10" s="31">
        <f t="shared" si="7"/>
        <v>0</v>
      </c>
      <c r="P10" s="31">
        <f t="shared" si="8"/>
        <v>0</v>
      </c>
      <c r="Q10" s="32">
        <f t="shared" si="9"/>
        <v>0</v>
      </c>
      <c r="R10" s="10">
        <f t="shared" si="10"/>
        <v>0</v>
      </c>
      <c r="S10" s="10">
        <f t="shared" si="11"/>
        <v>0</v>
      </c>
      <c r="T10" s="10">
        <f t="shared" si="12"/>
        <v>0</v>
      </c>
      <c r="U10" s="10">
        <f t="shared" si="13"/>
        <v>0</v>
      </c>
      <c r="V10" s="32">
        <f t="shared" si="14"/>
        <v>0</v>
      </c>
      <c r="X10" s="92"/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1.8166666666666664</v>
      </c>
      <c r="K11" s="30">
        <v>0</v>
      </c>
      <c r="L11" s="30">
        <f t="shared" si="15"/>
        <v>1.8166666666666664</v>
      </c>
      <c r="M11" s="21">
        <v>19070</v>
      </c>
      <c r="N11" s="31">
        <f t="shared" si="6"/>
        <v>183.36</v>
      </c>
      <c r="O11" s="31">
        <f t="shared" si="7"/>
        <v>334</v>
      </c>
      <c r="P11" s="31">
        <f t="shared" si="8"/>
        <v>2.5049999999999999</v>
      </c>
      <c r="Q11" s="32">
        <f t="shared" si="9"/>
        <v>331</v>
      </c>
      <c r="R11" s="10">
        <f t="shared" si="10"/>
        <v>11</v>
      </c>
      <c r="S11" s="10">
        <f t="shared" si="11"/>
        <v>11</v>
      </c>
      <c r="T11" s="10">
        <f t="shared" si="12"/>
        <v>345</v>
      </c>
      <c r="U11" s="10">
        <f t="shared" si="13"/>
        <v>62</v>
      </c>
      <c r="V11" s="32">
        <f t="shared" si="14"/>
        <v>407</v>
      </c>
      <c r="X11" s="92"/>
    </row>
    <row r="12" spans="1:24" x14ac:dyDescent="0.2">
      <c r="A12" s="6">
        <v>8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3.7</v>
      </c>
      <c r="K12" s="30">
        <v>0</v>
      </c>
      <c r="L12" s="30">
        <f t="shared" si="15"/>
        <v>3.7</v>
      </c>
      <c r="M12" s="21">
        <v>19070</v>
      </c>
      <c r="N12" s="31">
        <f t="shared" si="6"/>
        <v>183.36</v>
      </c>
      <c r="O12" s="31">
        <f t="shared" si="7"/>
        <v>679</v>
      </c>
      <c r="P12" s="31">
        <v>0</v>
      </c>
      <c r="Q12" s="32">
        <f t="shared" si="9"/>
        <v>679</v>
      </c>
      <c r="R12" s="10">
        <v>0</v>
      </c>
      <c r="S12" s="10">
        <f t="shared" si="11"/>
        <v>0</v>
      </c>
      <c r="T12" s="10">
        <f t="shared" si="12"/>
        <v>679</v>
      </c>
      <c r="U12" s="10">
        <f t="shared" si="13"/>
        <v>122</v>
      </c>
      <c r="V12" s="32">
        <f t="shared" si="14"/>
        <v>801</v>
      </c>
      <c r="X12" s="92"/>
    </row>
    <row r="13" spans="1:24" x14ac:dyDescent="0.2">
      <c r="A13" s="6">
        <v>9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3.25</v>
      </c>
      <c r="K13" s="30">
        <v>0</v>
      </c>
      <c r="L13" s="30">
        <f t="shared" si="15"/>
        <v>3.25</v>
      </c>
      <c r="M13" s="21">
        <v>18993</v>
      </c>
      <c r="N13" s="31">
        <f t="shared" si="6"/>
        <v>182.62</v>
      </c>
      <c r="O13" s="31">
        <f t="shared" si="7"/>
        <v>594</v>
      </c>
      <c r="P13" s="31">
        <f t="shared" si="8"/>
        <v>4.4550000000000001</v>
      </c>
      <c r="Q13" s="32">
        <f t="shared" si="9"/>
        <v>590</v>
      </c>
      <c r="R13" s="10">
        <f t="shared" si="10"/>
        <v>20</v>
      </c>
      <c r="S13" s="10">
        <f t="shared" si="11"/>
        <v>20</v>
      </c>
      <c r="T13" s="10">
        <f t="shared" si="12"/>
        <v>614</v>
      </c>
      <c r="U13" s="10">
        <f t="shared" si="13"/>
        <v>111</v>
      </c>
      <c r="V13" s="32">
        <f t="shared" si="14"/>
        <v>725</v>
      </c>
      <c r="X13" s="92"/>
    </row>
    <row r="14" spans="1:24" x14ac:dyDescent="0.2">
      <c r="A14" s="6">
        <v>10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0</v>
      </c>
      <c r="K14" s="30">
        <v>0</v>
      </c>
      <c r="L14" s="30">
        <f t="shared" si="15"/>
        <v>0</v>
      </c>
      <c r="M14" s="21">
        <v>17234</v>
      </c>
      <c r="N14" s="31">
        <f t="shared" si="6"/>
        <v>165.71</v>
      </c>
      <c r="O14" s="31">
        <f t="shared" si="7"/>
        <v>0</v>
      </c>
      <c r="P14" s="31">
        <f t="shared" si="8"/>
        <v>0</v>
      </c>
      <c r="Q14" s="32">
        <f t="shared" si="9"/>
        <v>0</v>
      </c>
      <c r="R14" s="10">
        <f t="shared" si="10"/>
        <v>0</v>
      </c>
      <c r="S14" s="10">
        <f t="shared" si="11"/>
        <v>0</v>
      </c>
      <c r="T14" s="10">
        <f t="shared" si="12"/>
        <v>0</v>
      </c>
      <c r="U14" s="10">
        <f t="shared" si="13"/>
        <v>0</v>
      </c>
      <c r="V14" s="32">
        <f t="shared" si="14"/>
        <v>0</v>
      </c>
      <c r="X14" s="92"/>
    </row>
    <row r="15" spans="1:24" x14ac:dyDescent="0.2">
      <c r="A15" s="6">
        <v>11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10.533333333333333</v>
      </c>
      <c r="K15" s="30">
        <v>0</v>
      </c>
      <c r="L15" s="30">
        <f t="shared" si="15"/>
        <v>10.533333333333333</v>
      </c>
      <c r="M15" s="21">
        <v>18993</v>
      </c>
      <c r="N15" s="31">
        <f t="shared" si="6"/>
        <v>182.62</v>
      </c>
      <c r="O15" s="31">
        <f t="shared" si="7"/>
        <v>1924</v>
      </c>
      <c r="P15" s="31">
        <f t="shared" si="8"/>
        <v>14.43</v>
      </c>
      <c r="Q15" s="32">
        <f t="shared" si="9"/>
        <v>1910</v>
      </c>
      <c r="R15" s="10">
        <f t="shared" si="10"/>
        <v>63</v>
      </c>
      <c r="S15" s="10">
        <f t="shared" si="11"/>
        <v>63</v>
      </c>
      <c r="T15" s="10">
        <f t="shared" si="12"/>
        <v>1987</v>
      </c>
      <c r="U15" s="10">
        <f t="shared" si="13"/>
        <v>358</v>
      </c>
      <c r="V15" s="32">
        <f t="shared" si="14"/>
        <v>2345</v>
      </c>
      <c r="X15" s="92"/>
    </row>
    <row r="16" spans="1:24" x14ac:dyDescent="0.2">
      <c r="A16" s="6">
        <v>12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1.1000000000000001</v>
      </c>
      <c r="K16" s="30">
        <v>0</v>
      </c>
      <c r="L16" s="30">
        <f t="shared" si="15"/>
        <v>1.1000000000000001</v>
      </c>
      <c r="M16" s="21">
        <v>19070</v>
      </c>
      <c r="N16" s="31">
        <f t="shared" si="6"/>
        <v>183.36</v>
      </c>
      <c r="O16" s="31">
        <f t="shared" si="7"/>
        <v>202</v>
      </c>
      <c r="P16" s="31">
        <f t="shared" si="8"/>
        <v>1.5149999999999999</v>
      </c>
      <c r="Q16" s="32">
        <f t="shared" si="9"/>
        <v>200</v>
      </c>
      <c r="R16" s="10">
        <f t="shared" si="10"/>
        <v>7</v>
      </c>
      <c r="S16" s="10">
        <f t="shared" si="11"/>
        <v>7</v>
      </c>
      <c r="T16" s="10">
        <f t="shared" si="12"/>
        <v>209</v>
      </c>
      <c r="U16" s="10">
        <f t="shared" si="13"/>
        <v>38</v>
      </c>
      <c r="V16" s="32">
        <f t="shared" si="14"/>
        <v>247</v>
      </c>
      <c r="X16" s="92"/>
    </row>
    <row r="17" spans="1:24" x14ac:dyDescent="0.2">
      <c r="A17" s="6">
        <v>13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6.1</v>
      </c>
      <c r="K17" s="30">
        <v>0</v>
      </c>
      <c r="L17" s="30">
        <f t="shared" si="15"/>
        <v>6.1</v>
      </c>
      <c r="M17" s="21">
        <v>18993</v>
      </c>
      <c r="N17" s="31">
        <f t="shared" si="6"/>
        <v>182.62</v>
      </c>
      <c r="O17" s="31">
        <f t="shared" si="7"/>
        <v>1114</v>
      </c>
      <c r="P17" s="31">
        <f t="shared" si="8"/>
        <v>8.3550000000000004</v>
      </c>
      <c r="Q17" s="32">
        <f t="shared" si="9"/>
        <v>1106</v>
      </c>
      <c r="R17" s="10">
        <f t="shared" si="10"/>
        <v>37</v>
      </c>
      <c r="S17" s="10">
        <f t="shared" si="11"/>
        <v>37</v>
      </c>
      <c r="T17" s="10">
        <f t="shared" si="12"/>
        <v>1151</v>
      </c>
      <c r="U17" s="10">
        <f t="shared" si="13"/>
        <v>207</v>
      </c>
      <c r="V17" s="32">
        <f t="shared" si="14"/>
        <v>1358</v>
      </c>
      <c r="X17" s="92"/>
    </row>
    <row r="18" spans="1:24" x14ac:dyDescent="0.2">
      <c r="A18" s="6">
        <v>15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v>0</v>
      </c>
      <c r="K18" s="30">
        <v>0</v>
      </c>
      <c r="L18" s="30">
        <f t="shared" si="15"/>
        <v>0</v>
      </c>
      <c r="M18" s="21">
        <v>17234</v>
      </c>
      <c r="N18" s="31">
        <f t="shared" si="6"/>
        <v>165.71</v>
      </c>
      <c r="O18" s="31">
        <f t="shared" si="7"/>
        <v>0</v>
      </c>
      <c r="P18" s="31">
        <f t="shared" si="8"/>
        <v>0</v>
      </c>
      <c r="Q18" s="32">
        <f t="shared" si="9"/>
        <v>0</v>
      </c>
      <c r="R18" s="10">
        <f t="shared" si="10"/>
        <v>0</v>
      </c>
      <c r="S18" s="10">
        <f t="shared" si="11"/>
        <v>0</v>
      </c>
      <c r="T18" s="10">
        <f t="shared" si="12"/>
        <v>0</v>
      </c>
      <c r="U18" s="10">
        <f t="shared" si="13"/>
        <v>0</v>
      </c>
      <c r="V18" s="32">
        <f t="shared" si="14"/>
        <v>0</v>
      </c>
      <c r="X18" s="92"/>
    </row>
    <row r="19" spans="1:24" x14ac:dyDescent="0.2">
      <c r="A19" s="6">
        <v>16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v>4.916666666666667</v>
      </c>
      <c r="K19" s="30">
        <v>0</v>
      </c>
      <c r="L19" s="30">
        <f t="shared" si="15"/>
        <v>4.916666666666667</v>
      </c>
      <c r="M19" s="21">
        <v>17234</v>
      </c>
      <c r="N19" s="31">
        <f t="shared" si="6"/>
        <v>165.71</v>
      </c>
      <c r="O19" s="31">
        <f t="shared" si="7"/>
        <v>815</v>
      </c>
      <c r="P19" s="31">
        <f t="shared" si="8"/>
        <v>6.1124999999999998</v>
      </c>
      <c r="Q19" s="32">
        <f t="shared" si="9"/>
        <v>809</v>
      </c>
      <c r="R19" s="10">
        <f t="shared" si="10"/>
        <v>27</v>
      </c>
      <c r="S19" s="10">
        <f t="shared" si="11"/>
        <v>27</v>
      </c>
      <c r="T19" s="10">
        <f t="shared" si="12"/>
        <v>842</v>
      </c>
      <c r="U19" s="10">
        <f t="shared" si="13"/>
        <v>152</v>
      </c>
      <c r="V19" s="32">
        <f t="shared" si="14"/>
        <v>994</v>
      </c>
      <c r="X19" s="92"/>
    </row>
    <row r="20" spans="1:24" x14ac:dyDescent="0.2">
      <c r="A20" s="6">
        <v>18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v>4.8833333333333329</v>
      </c>
      <c r="K20" s="30">
        <v>0</v>
      </c>
      <c r="L20" s="30">
        <f t="shared" si="15"/>
        <v>4.8833333333333329</v>
      </c>
      <c r="M20" s="21">
        <v>18993</v>
      </c>
      <c r="N20" s="31">
        <f t="shared" si="6"/>
        <v>182.62</v>
      </c>
      <c r="O20" s="31">
        <f t="shared" si="7"/>
        <v>892</v>
      </c>
      <c r="P20" s="31">
        <f t="shared" si="8"/>
        <v>6.69</v>
      </c>
      <c r="Q20" s="32">
        <f t="shared" si="9"/>
        <v>885</v>
      </c>
      <c r="R20" s="10">
        <f t="shared" si="10"/>
        <v>29</v>
      </c>
      <c r="S20" s="10">
        <f t="shared" si="11"/>
        <v>29</v>
      </c>
      <c r="T20" s="10">
        <f t="shared" si="12"/>
        <v>921</v>
      </c>
      <c r="U20" s="10">
        <f t="shared" si="13"/>
        <v>166</v>
      </c>
      <c r="V20" s="32">
        <f t="shared" si="14"/>
        <v>1087</v>
      </c>
      <c r="X20" s="92"/>
    </row>
    <row r="21" spans="1:24" x14ac:dyDescent="0.2">
      <c r="A21" s="6">
        <v>19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v>0</v>
      </c>
      <c r="K21" s="30">
        <v>0</v>
      </c>
      <c r="L21" s="30">
        <f t="shared" si="15"/>
        <v>0</v>
      </c>
      <c r="M21" s="21">
        <v>19070</v>
      </c>
      <c r="N21" s="31">
        <f t="shared" si="6"/>
        <v>183.36</v>
      </c>
      <c r="O21" s="31">
        <f t="shared" si="7"/>
        <v>0</v>
      </c>
      <c r="P21" s="31">
        <v>0</v>
      </c>
      <c r="Q21" s="32">
        <f t="shared" si="9"/>
        <v>0</v>
      </c>
      <c r="R21" s="10">
        <f t="shared" si="10"/>
        <v>0</v>
      </c>
      <c r="S21" s="10">
        <f t="shared" si="11"/>
        <v>0</v>
      </c>
      <c r="T21" s="10">
        <f t="shared" si="12"/>
        <v>0</v>
      </c>
      <c r="U21" s="10">
        <f t="shared" si="13"/>
        <v>0</v>
      </c>
      <c r="V21" s="32">
        <f t="shared" si="14"/>
        <v>0</v>
      </c>
      <c r="X21" s="92"/>
    </row>
    <row r="22" spans="1:24" x14ac:dyDescent="0.2">
      <c r="A22" s="6">
        <v>20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v>2.0833333333333335</v>
      </c>
      <c r="K22" s="30">
        <v>0</v>
      </c>
      <c r="L22" s="30">
        <f t="shared" si="15"/>
        <v>2.0833333333333335</v>
      </c>
      <c r="M22" s="21">
        <v>17234</v>
      </c>
      <c r="N22" s="31">
        <f t="shared" si="6"/>
        <v>165.71</v>
      </c>
      <c r="O22" s="31">
        <f t="shared" si="7"/>
        <v>346</v>
      </c>
      <c r="P22" s="31">
        <f t="shared" si="8"/>
        <v>2.5950000000000002</v>
      </c>
      <c r="Q22" s="32">
        <f t="shared" si="9"/>
        <v>343</v>
      </c>
      <c r="R22" s="10">
        <f t="shared" si="10"/>
        <v>12</v>
      </c>
      <c r="S22" s="10">
        <f t="shared" si="11"/>
        <v>12</v>
      </c>
      <c r="T22" s="10">
        <f t="shared" si="12"/>
        <v>358</v>
      </c>
      <c r="U22" s="10">
        <f t="shared" si="13"/>
        <v>64</v>
      </c>
      <c r="V22" s="32">
        <f t="shared" si="14"/>
        <v>422</v>
      </c>
      <c r="X22" s="92"/>
    </row>
    <row r="23" spans="1:24" x14ac:dyDescent="0.2">
      <c r="A23" s="6">
        <v>21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v>2</v>
      </c>
      <c r="K23" s="30">
        <v>0</v>
      </c>
      <c r="L23" s="30">
        <f t="shared" si="15"/>
        <v>2</v>
      </c>
      <c r="M23" s="21">
        <v>17235</v>
      </c>
      <c r="N23" s="31">
        <f t="shared" si="6"/>
        <v>165.72</v>
      </c>
      <c r="O23" s="31">
        <f t="shared" si="7"/>
        <v>332</v>
      </c>
      <c r="P23" s="31">
        <f t="shared" si="8"/>
        <v>2.4900000000000002</v>
      </c>
      <c r="Q23" s="32">
        <f t="shared" si="9"/>
        <v>330</v>
      </c>
      <c r="R23" s="10">
        <f t="shared" si="10"/>
        <v>11</v>
      </c>
      <c r="S23" s="10">
        <f t="shared" si="11"/>
        <v>11</v>
      </c>
      <c r="T23" s="10">
        <f t="shared" si="12"/>
        <v>343</v>
      </c>
      <c r="U23" s="10">
        <f t="shared" si="13"/>
        <v>62</v>
      </c>
      <c r="V23" s="32">
        <f t="shared" si="14"/>
        <v>405</v>
      </c>
      <c r="X23" s="92"/>
    </row>
    <row r="24" spans="1:24" x14ac:dyDescent="0.2">
      <c r="A24" s="6">
        <v>22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6"/>
      <c r="I24" s="30">
        <v>26</v>
      </c>
      <c r="J24" s="30">
        <v>0</v>
      </c>
      <c r="K24" s="30">
        <v>0</v>
      </c>
      <c r="L24" s="30">
        <f t="shared" si="15"/>
        <v>0</v>
      </c>
      <c r="M24" s="21">
        <v>17234</v>
      </c>
      <c r="N24" s="31">
        <f t="shared" si="6"/>
        <v>165.71</v>
      </c>
      <c r="O24" s="31">
        <f t="shared" si="7"/>
        <v>0</v>
      </c>
      <c r="P24" s="31">
        <f t="shared" si="8"/>
        <v>0</v>
      </c>
      <c r="Q24" s="32">
        <f t="shared" si="9"/>
        <v>0</v>
      </c>
      <c r="R24" s="10">
        <f t="shared" si="10"/>
        <v>0</v>
      </c>
      <c r="S24" s="10">
        <f t="shared" si="11"/>
        <v>0</v>
      </c>
      <c r="T24" s="10">
        <f t="shared" si="12"/>
        <v>0</v>
      </c>
      <c r="U24" s="10">
        <f t="shared" si="13"/>
        <v>0</v>
      </c>
      <c r="V24" s="32">
        <f t="shared" si="14"/>
        <v>0</v>
      </c>
      <c r="X24" s="92"/>
    </row>
    <row r="25" spans="1:24" x14ac:dyDescent="0.2">
      <c r="A25" s="6">
        <v>23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6"/>
      <c r="I25" s="30">
        <v>26</v>
      </c>
      <c r="J25" s="30">
        <v>2.7666666666666666</v>
      </c>
      <c r="K25" s="30">
        <v>0</v>
      </c>
      <c r="L25" s="30">
        <f t="shared" si="15"/>
        <v>2.7666666666666666</v>
      </c>
      <c r="M25" s="21">
        <v>17234</v>
      </c>
      <c r="N25" s="31">
        <f t="shared" si="6"/>
        <v>165.71</v>
      </c>
      <c r="O25" s="31">
        <f t="shared" si="7"/>
        <v>459</v>
      </c>
      <c r="P25" s="31">
        <f t="shared" si="8"/>
        <v>3.4424999999999999</v>
      </c>
      <c r="Q25" s="32">
        <f t="shared" si="9"/>
        <v>456</v>
      </c>
      <c r="R25" s="10">
        <f t="shared" si="10"/>
        <v>15</v>
      </c>
      <c r="S25" s="10">
        <f t="shared" si="11"/>
        <v>15</v>
      </c>
      <c r="T25" s="10">
        <f t="shared" si="12"/>
        <v>474</v>
      </c>
      <c r="U25" s="10">
        <f t="shared" si="13"/>
        <v>85</v>
      </c>
      <c r="V25" s="32">
        <f t="shared" si="14"/>
        <v>559</v>
      </c>
      <c r="X25" s="92"/>
    </row>
    <row r="26" spans="1:24" x14ac:dyDescent="0.2">
      <c r="A26" s="6">
        <v>24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6"/>
      <c r="I26" s="30">
        <v>26</v>
      </c>
      <c r="J26" s="30">
        <v>0</v>
      </c>
      <c r="K26" s="30">
        <v>0</v>
      </c>
      <c r="L26" s="30">
        <f t="shared" si="15"/>
        <v>0</v>
      </c>
      <c r="M26" s="21">
        <v>17234</v>
      </c>
      <c r="N26" s="31">
        <f t="shared" si="6"/>
        <v>165.71</v>
      </c>
      <c r="O26" s="31">
        <f t="shared" si="7"/>
        <v>0</v>
      </c>
      <c r="P26" s="31">
        <f t="shared" si="8"/>
        <v>0</v>
      </c>
      <c r="Q26" s="32">
        <f t="shared" si="9"/>
        <v>0</v>
      </c>
      <c r="R26" s="10">
        <f t="shared" si="10"/>
        <v>0</v>
      </c>
      <c r="S26" s="10">
        <f t="shared" si="11"/>
        <v>0</v>
      </c>
      <c r="T26" s="10">
        <f t="shared" si="12"/>
        <v>0</v>
      </c>
      <c r="U26" s="10">
        <f t="shared" si="13"/>
        <v>0</v>
      </c>
      <c r="V26" s="32">
        <f t="shared" si="14"/>
        <v>0</v>
      </c>
      <c r="X26" s="92"/>
    </row>
    <row r="27" spans="1:24" x14ac:dyDescent="0.2">
      <c r="A27" s="6">
        <v>25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6"/>
      <c r="I27" s="30">
        <v>26</v>
      </c>
      <c r="J27" s="30">
        <v>4.7</v>
      </c>
      <c r="K27" s="30">
        <v>0</v>
      </c>
      <c r="L27" s="30">
        <f t="shared" si="15"/>
        <v>4.7</v>
      </c>
      <c r="M27" s="21">
        <v>18993</v>
      </c>
      <c r="N27" s="31">
        <f t="shared" si="6"/>
        <v>182.62</v>
      </c>
      <c r="O27" s="31">
        <f t="shared" si="7"/>
        <v>859</v>
      </c>
      <c r="P27" s="31">
        <f t="shared" si="8"/>
        <v>6.4424999999999999</v>
      </c>
      <c r="Q27" s="32">
        <f t="shared" si="9"/>
        <v>853</v>
      </c>
      <c r="R27" s="10">
        <f t="shared" si="10"/>
        <v>28</v>
      </c>
      <c r="S27" s="10">
        <f t="shared" si="11"/>
        <v>28</v>
      </c>
      <c r="T27" s="10">
        <f t="shared" si="12"/>
        <v>887</v>
      </c>
      <c r="U27" s="10">
        <f t="shared" si="13"/>
        <v>160</v>
      </c>
      <c r="V27" s="32">
        <f t="shared" si="14"/>
        <v>1047</v>
      </c>
      <c r="X27" s="92"/>
    </row>
    <row r="28" spans="1:24" x14ac:dyDescent="0.2">
      <c r="A28" s="6">
        <v>26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15"/>
        <v>0</v>
      </c>
      <c r="M28" s="21">
        <v>17234</v>
      </c>
      <c r="N28" s="31">
        <f t="shared" si="6"/>
        <v>165.71</v>
      </c>
      <c r="O28" s="31">
        <f t="shared" si="7"/>
        <v>0</v>
      </c>
      <c r="P28" s="31">
        <f t="shared" si="8"/>
        <v>0</v>
      </c>
      <c r="Q28" s="32">
        <f t="shared" si="9"/>
        <v>0</v>
      </c>
      <c r="R28" s="10">
        <f t="shared" si="10"/>
        <v>0</v>
      </c>
      <c r="S28" s="10">
        <f t="shared" si="11"/>
        <v>0</v>
      </c>
      <c r="T28" s="10">
        <f t="shared" si="12"/>
        <v>0</v>
      </c>
      <c r="U28" s="10">
        <f t="shared" si="13"/>
        <v>0</v>
      </c>
      <c r="V28" s="32">
        <f t="shared" si="14"/>
        <v>0</v>
      </c>
      <c r="X28" s="92"/>
    </row>
    <row r="29" spans="1:24" x14ac:dyDescent="0.2">
      <c r="A29" s="6">
        <v>27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6"/>
      <c r="I29" s="30">
        <v>26</v>
      </c>
      <c r="J29" s="30">
        <v>0</v>
      </c>
      <c r="K29" s="30">
        <v>0</v>
      </c>
      <c r="L29" s="30">
        <f t="shared" si="15"/>
        <v>0</v>
      </c>
      <c r="M29" s="21">
        <v>19070</v>
      </c>
      <c r="N29" s="31">
        <f t="shared" si="6"/>
        <v>183.36</v>
      </c>
      <c r="O29" s="31">
        <f t="shared" si="7"/>
        <v>0</v>
      </c>
      <c r="P29" s="31">
        <v>0</v>
      </c>
      <c r="Q29" s="32">
        <f t="shared" si="9"/>
        <v>0</v>
      </c>
      <c r="R29" s="10">
        <f t="shared" si="10"/>
        <v>0</v>
      </c>
      <c r="S29" s="10">
        <f t="shared" si="11"/>
        <v>0</v>
      </c>
      <c r="T29" s="10">
        <f t="shared" si="12"/>
        <v>0</v>
      </c>
      <c r="U29" s="10">
        <f t="shared" si="13"/>
        <v>0</v>
      </c>
      <c r="V29" s="32">
        <f t="shared" si="14"/>
        <v>0</v>
      </c>
      <c r="X29" s="92"/>
    </row>
    <row r="30" spans="1:24" x14ac:dyDescent="0.2">
      <c r="A30" s="6">
        <v>28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6"/>
      <c r="I30" s="30">
        <v>26</v>
      </c>
      <c r="J30" s="30">
        <v>0</v>
      </c>
      <c r="K30" s="30">
        <v>0</v>
      </c>
      <c r="L30" s="30">
        <f t="shared" si="15"/>
        <v>0</v>
      </c>
      <c r="M30" s="21">
        <v>18993</v>
      </c>
      <c r="N30" s="31">
        <f t="shared" si="6"/>
        <v>182.62</v>
      </c>
      <c r="O30" s="31">
        <f t="shared" si="7"/>
        <v>0</v>
      </c>
      <c r="P30" s="31">
        <f t="shared" si="8"/>
        <v>0</v>
      </c>
      <c r="Q30" s="32">
        <f t="shared" si="9"/>
        <v>0</v>
      </c>
      <c r="R30" s="10">
        <f t="shared" si="10"/>
        <v>0</v>
      </c>
      <c r="S30" s="10">
        <f t="shared" si="11"/>
        <v>0</v>
      </c>
      <c r="T30" s="10">
        <f t="shared" si="12"/>
        <v>0</v>
      </c>
      <c r="U30" s="10">
        <f t="shared" si="13"/>
        <v>0</v>
      </c>
      <c r="V30" s="32">
        <f t="shared" si="14"/>
        <v>0</v>
      </c>
      <c r="X30" s="92"/>
    </row>
    <row r="31" spans="1:24" x14ac:dyDescent="0.2">
      <c r="A31" s="6">
        <v>29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6"/>
      <c r="I31" s="30">
        <v>26</v>
      </c>
      <c r="J31" s="30">
        <v>0.68333333333333335</v>
      </c>
      <c r="K31" s="30">
        <v>0</v>
      </c>
      <c r="L31" s="30">
        <f t="shared" si="15"/>
        <v>0.68333333333333335</v>
      </c>
      <c r="M31" s="21">
        <v>18993</v>
      </c>
      <c r="N31" s="31">
        <f t="shared" si="6"/>
        <v>182.62</v>
      </c>
      <c r="O31" s="31">
        <f t="shared" si="7"/>
        <v>125</v>
      </c>
      <c r="P31" s="31">
        <f t="shared" si="8"/>
        <v>0.9375</v>
      </c>
      <c r="Q31" s="32">
        <f t="shared" si="9"/>
        <v>124</v>
      </c>
      <c r="R31" s="10">
        <f t="shared" si="10"/>
        <v>5</v>
      </c>
      <c r="S31" s="10">
        <f t="shared" si="11"/>
        <v>5</v>
      </c>
      <c r="T31" s="10">
        <f t="shared" si="12"/>
        <v>130</v>
      </c>
      <c r="U31" s="10">
        <f t="shared" si="13"/>
        <v>23</v>
      </c>
      <c r="V31" s="32">
        <f t="shared" si="14"/>
        <v>153</v>
      </c>
      <c r="X31" s="92"/>
    </row>
    <row r="32" spans="1:24" x14ac:dyDescent="0.2">
      <c r="A32" s="6">
        <v>30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6"/>
      <c r="I32" s="30">
        <v>26</v>
      </c>
      <c r="J32" s="30">
        <v>0</v>
      </c>
      <c r="K32" s="30">
        <v>0</v>
      </c>
      <c r="L32" s="30">
        <f t="shared" si="15"/>
        <v>0</v>
      </c>
      <c r="M32" s="21">
        <v>19070</v>
      </c>
      <c r="N32" s="31">
        <f t="shared" si="6"/>
        <v>183.36</v>
      </c>
      <c r="O32" s="31">
        <f t="shared" si="7"/>
        <v>0</v>
      </c>
      <c r="P32" s="31">
        <f t="shared" si="8"/>
        <v>0</v>
      </c>
      <c r="Q32" s="32">
        <f t="shared" si="9"/>
        <v>0</v>
      </c>
      <c r="R32" s="10">
        <f t="shared" si="10"/>
        <v>0</v>
      </c>
      <c r="S32" s="10">
        <f t="shared" si="11"/>
        <v>0</v>
      </c>
      <c r="T32" s="10">
        <f t="shared" si="12"/>
        <v>0</v>
      </c>
      <c r="U32" s="10">
        <f t="shared" si="13"/>
        <v>0</v>
      </c>
      <c r="V32" s="32">
        <f t="shared" si="14"/>
        <v>0</v>
      </c>
      <c r="X32" s="92"/>
    </row>
    <row r="33" spans="1:44" x14ac:dyDescent="0.2">
      <c r="A33" s="6">
        <v>31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6"/>
      <c r="I33" s="30">
        <v>26</v>
      </c>
      <c r="J33" s="30">
        <v>3.0333333333333332</v>
      </c>
      <c r="K33" s="30">
        <v>0</v>
      </c>
      <c r="L33" s="30">
        <f t="shared" si="15"/>
        <v>3.0333333333333332</v>
      </c>
      <c r="M33" s="21">
        <v>17234</v>
      </c>
      <c r="N33" s="31">
        <f t="shared" si="6"/>
        <v>165.71</v>
      </c>
      <c r="O33" s="31">
        <f t="shared" si="7"/>
        <v>503</v>
      </c>
      <c r="P33" s="31">
        <f t="shared" si="8"/>
        <v>3.7725</v>
      </c>
      <c r="Q33" s="32">
        <f t="shared" si="9"/>
        <v>499</v>
      </c>
      <c r="R33" s="10">
        <f t="shared" si="10"/>
        <v>17</v>
      </c>
      <c r="S33" s="10">
        <f t="shared" si="11"/>
        <v>17</v>
      </c>
      <c r="T33" s="10">
        <f t="shared" si="12"/>
        <v>520</v>
      </c>
      <c r="U33" s="10">
        <f t="shared" si="13"/>
        <v>94</v>
      </c>
      <c r="V33" s="32">
        <f t="shared" si="14"/>
        <v>614</v>
      </c>
      <c r="X33" s="92"/>
    </row>
    <row r="34" spans="1:44" x14ac:dyDescent="0.2">
      <c r="A34" s="6">
        <v>32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6"/>
      <c r="I34" s="30">
        <v>26</v>
      </c>
      <c r="J34" s="30">
        <v>1.7</v>
      </c>
      <c r="K34" s="30">
        <v>0</v>
      </c>
      <c r="L34" s="30">
        <f t="shared" si="15"/>
        <v>1.7</v>
      </c>
      <c r="M34" s="21">
        <v>17234</v>
      </c>
      <c r="N34" s="31">
        <f t="shared" si="6"/>
        <v>165.71</v>
      </c>
      <c r="O34" s="31">
        <f t="shared" si="7"/>
        <v>282</v>
      </c>
      <c r="P34" s="31">
        <f t="shared" si="8"/>
        <v>2.1150000000000002</v>
      </c>
      <c r="Q34" s="32">
        <f t="shared" si="9"/>
        <v>280</v>
      </c>
      <c r="R34" s="10">
        <f t="shared" si="10"/>
        <v>10</v>
      </c>
      <c r="S34" s="10">
        <f t="shared" si="11"/>
        <v>10</v>
      </c>
      <c r="T34" s="10">
        <f t="shared" si="12"/>
        <v>292</v>
      </c>
      <c r="U34" s="10">
        <f t="shared" si="13"/>
        <v>53</v>
      </c>
      <c r="V34" s="32">
        <f t="shared" si="14"/>
        <v>345</v>
      </c>
      <c r="X34" s="92"/>
    </row>
    <row r="35" spans="1:44" x14ac:dyDescent="0.2">
      <c r="A35" s="6">
        <v>33</v>
      </c>
      <c r="B35" s="7">
        <v>3562081808</v>
      </c>
      <c r="C35" s="6"/>
      <c r="D35" s="4" t="s">
        <v>242</v>
      </c>
      <c r="E35" s="4" t="s">
        <v>247</v>
      </c>
      <c r="F35" s="5" t="s">
        <v>243</v>
      </c>
      <c r="G35" s="5" t="s">
        <v>235</v>
      </c>
      <c r="H35" s="6"/>
      <c r="I35" s="30">
        <v>26</v>
      </c>
      <c r="J35" s="30">
        <v>0</v>
      </c>
      <c r="K35" s="30">
        <v>0</v>
      </c>
      <c r="L35" s="30">
        <f t="shared" si="15"/>
        <v>0</v>
      </c>
      <c r="M35" s="21">
        <v>17234</v>
      </c>
      <c r="N35" s="31">
        <f t="shared" si="6"/>
        <v>165.71</v>
      </c>
      <c r="O35" s="31">
        <f t="shared" si="7"/>
        <v>0</v>
      </c>
      <c r="P35" s="31">
        <f t="shared" si="8"/>
        <v>0</v>
      </c>
      <c r="Q35" s="32">
        <f t="shared" si="9"/>
        <v>0</v>
      </c>
      <c r="R35" s="10">
        <f t="shared" si="10"/>
        <v>0</v>
      </c>
      <c r="S35" s="10">
        <f t="shared" si="11"/>
        <v>0</v>
      </c>
      <c r="T35" s="10">
        <f t="shared" si="12"/>
        <v>0</v>
      </c>
      <c r="U35" s="10">
        <f t="shared" si="13"/>
        <v>0</v>
      </c>
      <c r="V35" s="32">
        <f t="shared" si="14"/>
        <v>0</v>
      </c>
      <c r="X35" s="92"/>
    </row>
    <row r="36" spans="1:44" x14ac:dyDescent="0.2">
      <c r="A36" s="6">
        <v>34</v>
      </c>
      <c r="B36" s="7">
        <v>3562083587</v>
      </c>
      <c r="C36" s="4"/>
      <c r="D36" s="60" t="s">
        <v>245</v>
      </c>
      <c r="E36" s="62" t="s">
        <v>251</v>
      </c>
      <c r="F36" s="5" t="s">
        <v>246</v>
      </c>
      <c r="G36" s="61" t="s">
        <v>244</v>
      </c>
      <c r="H36" s="3"/>
      <c r="I36" s="30">
        <v>26</v>
      </c>
      <c r="J36" s="30">
        <v>0</v>
      </c>
      <c r="K36" s="30">
        <v>0</v>
      </c>
      <c r="L36" s="30">
        <f t="shared" ref="L36:L38" si="16">J36+K36</f>
        <v>0</v>
      </c>
      <c r="M36" s="21">
        <v>18993</v>
      </c>
      <c r="N36" s="31">
        <f t="shared" si="6"/>
        <v>182.62</v>
      </c>
      <c r="O36" s="31">
        <f t="shared" si="7"/>
        <v>0</v>
      </c>
      <c r="P36" s="31">
        <f t="shared" ref="P36" si="17">O36*0.75/100</f>
        <v>0</v>
      </c>
      <c r="Q36" s="32">
        <f t="shared" ref="Q36" si="18">ROUND(O36-P36,0)</f>
        <v>0</v>
      </c>
      <c r="R36" s="10">
        <f t="shared" si="10"/>
        <v>0</v>
      </c>
      <c r="S36" s="10">
        <f t="shared" ref="S36" si="19">SUM(R36:R36)</f>
        <v>0</v>
      </c>
      <c r="T36" s="10">
        <f t="shared" ref="T36" si="20">S36+O36</f>
        <v>0</v>
      </c>
      <c r="U36" s="10">
        <f t="shared" ref="U36" si="21">ROUND(T36*18%,0)</f>
        <v>0</v>
      </c>
      <c r="V36" s="32">
        <f t="shared" ref="V36" si="22">T36+U36</f>
        <v>0</v>
      </c>
      <c r="X36" s="92"/>
    </row>
    <row r="37" spans="1:44" x14ac:dyDescent="0.2">
      <c r="A37" s="6">
        <v>35</v>
      </c>
      <c r="B37" s="7">
        <v>3562044059</v>
      </c>
      <c r="C37" s="4"/>
      <c r="D37" s="60" t="s">
        <v>254</v>
      </c>
      <c r="E37" s="62" t="s">
        <v>255</v>
      </c>
      <c r="F37" s="49">
        <v>44176</v>
      </c>
      <c r="G37" s="72" t="s">
        <v>257</v>
      </c>
      <c r="H37" s="3"/>
      <c r="I37" s="30">
        <v>26</v>
      </c>
      <c r="J37" s="30">
        <v>0</v>
      </c>
      <c r="K37" s="30">
        <v>0</v>
      </c>
      <c r="L37" s="30">
        <f t="shared" si="16"/>
        <v>0</v>
      </c>
      <c r="M37" s="21">
        <v>21600</v>
      </c>
      <c r="N37" s="31">
        <f t="shared" si="6"/>
        <v>207.69</v>
      </c>
      <c r="O37" s="31">
        <f t="shared" si="7"/>
        <v>0</v>
      </c>
      <c r="P37" s="31">
        <f t="shared" ref="P37:P38" si="23">O37*0.75/100</f>
        <v>0</v>
      </c>
      <c r="Q37" s="32">
        <f t="shared" ref="Q37:Q38" si="24">ROUND(O37-P37,0)</f>
        <v>0</v>
      </c>
      <c r="R37" s="10">
        <f t="shared" si="10"/>
        <v>0</v>
      </c>
      <c r="S37" s="10">
        <f t="shared" ref="S37:S38" si="25">SUM(R37:R37)</f>
        <v>0</v>
      </c>
      <c r="T37" s="10">
        <f t="shared" ref="T37:T38" si="26">S37+O37</f>
        <v>0</v>
      </c>
      <c r="U37" s="10">
        <f t="shared" ref="U37:U38" si="27">ROUND(T37*18%,0)</f>
        <v>0</v>
      </c>
      <c r="V37" s="32">
        <f t="shared" ref="V37:V38" si="28">T37+U37</f>
        <v>0</v>
      </c>
      <c r="X37" s="92"/>
    </row>
    <row r="38" spans="1:44" x14ac:dyDescent="0.2">
      <c r="A38" s="6">
        <v>36</v>
      </c>
      <c r="B38" s="7">
        <v>3562018486</v>
      </c>
      <c r="C38" s="4"/>
      <c r="D38" s="60" t="s">
        <v>258</v>
      </c>
      <c r="E38" s="62" t="s">
        <v>259</v>
      </c>
      <c r="F38" s="73">
        <v>43448</v>
      </c>
      <c r="G38" s="5" t="s">
        <v>66</v>
      </c>
      <c r="H38" s="3"/>
      <c r="I38" s="30">
        <v>26</v>
      </c>
      <c r="J38" s="30">
        <v>11.383333333333333</v>
      </c>
      <c r="K38" s="30">
        <v>0</v>
      </c>
      <c r="L38" s="30">
        <f t="shared" si="16"/>
        <v>11.383333333333333</v>
      </c>
      <c r="M38" s="21">
        <v>18993</v>
      </c>
      <c r="N38" s="31">
        <f t="shared" si="6"/>
        <v>182.62</v>
      </c>
      <c r="O38" s="31">
        <f t="shared" si="7"/>
        <v>2079</v>
      </c>
      <c r="P38" s="31">
        <f t="shared" si="23"/>
        <v>15.592499999999999</v>
      </c>
      <c r="Q38" s="32">
        <f t="shared" si="24"/>
        <v>2063</v>
      </c>
      <c r="R38" s="10">
        <f t="shared" si="10"/>
        <v>68</v>
      </c>
      <c r="S38" s="10">
        <f t="shared" si="25"/>
        <v>68</v>
      </c>
      <c r="T38" s="10">
        <f t="shared" si="26"/>
        <v>2147</v>
      </c>
      <c r="U38" s="10">
        <f t="shared" si="27"/>
        <v>386</v>
      </c>
      <c r="V38" s="32">
        <f t="shared" si="28"/>
        <v>2533</v>
      </c>
      <c r="X38" s="92"/>
    </row>
    <row r="39" spans="1:44" x14ac:dyDescent="0.2">
      <c r="A39" s="77">
        <v>37</v>
      </c>
      <c r="B39" s="16">
        <v>3562043319</v>
      </c>
      <c r="D39" t="s">
        <v>262</v>
      </c>
      <c r="E39" t="s">
        <v>263</v>
      </c>
      <c r="F39" t="s">
        <v>126</v>
      </c>
      <c r="G39" t="s">
        <v>66</v>
      </c>
      <c r="I39" s="30">
        <v>26</v>
      </c>
      <c r="J39" s="30">
        <v>4.0999999999999996</v>
      </c>
      <c r="K39" s="30">
        <v>0</v>
      </c>
      <c r="L39" s="30">
        <f t="shared" ref="L39" si="29">J39+K39</f>
        <v>4.0999999999999996</v>
      </c>
      <c r="M39" s="21">
        <v>18993</v>
      </c>
      <c r="N39" s="31">
        <f t="shared" ref="N39" si="30">ROUNDDOWN((M39/26/8)*2,2)</f>
        <v>182.62</v>
      </c>
      <c r="O39" s="31">
        <f t="shared" si="7"/>
        <v>749</v>
      </c>
      <c r="P39" s="31">
        <f t="shared" ref="P39" si="31">O39*0.75/100</f>
        <v>5.6174999999999997</v>
      </c>
      <c r="Q39" s="32">
        <f t="shared" ref="Q39" si="32">ROUND(O39-P39,0)</f>
        <v>743</v>
      </c>
      <c r="R39" s="10">
        <f t="shared" si="10"/>
        <v>25</v>
      </c>
      <c r="S39" s="10">
        <f t="shared" ref="S39" si="33">SUM(R39:R39)</f>
        <v>25</v>
      </c>
      <c r="T39" s="10">
        <f t="shared" ref="T39" si="34">S39+O39</f>
        <v>774</v>
      </c>
      <c r="U39" s="10">
        <f t="shared" ref="U39" si="35">ROUND(T39*18%,0)</f>
        <v>139</v>
      </c>
      <c r="V39" s="32">
        <f t="shared" ref="V39" si="36">T39+U39</f>
        <v>913</v>
      </c>
      <c r="X39" s="92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</row>
    <row r="40" spans="1:44" x14ac:dyDescent="0.2">
      <c r="J40" s="91">
        <f t="shared" ref="J40:V40" si="37">SUM(J6:J39)</f>
        <v>73.403333333333336</v>
      </c>
      <c r="K40" s="65">
        <f t="shared" si="37"/>
        <v>0</v>
      </c>
      <c r="L40" s="65">
        <f t="shared" si="37"/>
        <v>73.403333333333336</v>
      </c>
      <c r="M40" s="65">
        <f t="shared" si="37"/>
        <v>624283</v>
      </c>
      <c r="N40" s="75">
        <f t="shared" si="37"/>
        <v>6002.5999999999985</v>
      </c>
      <c r="O40" s="75">
        <f t="shared" si="37"/>
        <v>13094</v>
      </c>
      <c r="P40" s="75">
        <f t="shared" si="37"/>
        <v>93.112499999999983</v>
      </c>
      <c r="Q40" s="65">
        <f t="shared" si="37"/>
        <v>13001</v>
      </c>
      <c r="R40" s="75">
        <f t="shared" si="37"/>
        <v>412</v>
      </c>
      <c r="S40" s="75">
        <f t="shared" si="37"/>
        <v>412</v>
      </c>
      <c r="T40" s="65">
        <f t="shared" si="37"/>
        <v>13506</v>
      </c>
      <c r="U40" s="65">
        <f t="shared" si="37"/>
        <v>2432</v>
      </c>
      <c r="V40" s="75">
        <f t="shared" si="37"/>
        <v>15938</v>
      </c>
    </row>
  </sheetData>
  <mergeCells count="5">
    <mergeCell ref="A4:H4"/>
    <mergeCell ref="I4:L4"/>
    <mergeCell ref="M4:N4"/>
    <mergeCell ref="R4:T4"/>
    <mergeCell ref="U4:V4"/>
  </mergeCells>
  <conditionalFormatting sqref="B32">
    <cfRule type="duplicateValues" dxfId="36" priority="245"/>
  </conditionalFormatting>
  <conditionalFormatting sqref="B33">
    <cfRule type="duplicateValues" dxfId="35" priority="244"/>
  </conditionalFormatting>
  <conditionalFormatting sqref="D33">
    <cfRule type="duplicateValues" dxfId="34" priority="243"/>
  </conditionalFormatting>
  <conditionalFormatting sqref="B34">
    <cfRule type="duplicateValues" dxfId="33" priority="242"/>
  </conditionalFormatting>
  <conditionalFormatting sqref="B33:B34">
    <cfRule type="duplicateValues" dxfId="32" priority="241"/>
  </conditionalFormatting>
  <conditionalFormatting sqref="B35">
    <cfRule type="duplicateValues" dxfId="31" priority="240"/>
  </conditionalFormatting>
  <conditionalFormatting sqref="B31">
    <cfRule type="duplicateValues" dxfId="30" priority="126"/>
  </conditionalFormatting>
  <conditionalFormatting sqref="D32">
    <cfRule type="duplicateValues" dxfId="29" priority="124"/>
  </conditionalFormatting>
  <conditionalFormatting sqref="B32:B33">
    <cfRule type="duplicateValues" dxfId="28" priority="122"/>
  </conditionalFormatting>
  <conditionalFormatting sqref="B12">
    <cfRule type="duplicateValues" dxfId="27" priority="85"/>
  </conditionalFormatting>
  <conditionalFormatting sqref="B13">
    <cfRule type="duplicateValues" dxfId="26" priority="84"/>
  </conditionalFormatting>
  <conditionalFormatting sqref="D13">
    <cfRule type="duplicateValues" dxfId="25" priority="83"/>
  </conditionalFormatting>
  <conditionalFormatting sqref="B14">
    <cfRule type="duplicateValues" dxfId="24" priority="82"/>
  </conditionalFormatting>
  <conditionalFormatting sqref="B13:B14">
    <cfRule type="duplicateValues" dxfId="23" priority="81"/>
  </conditionalFormatting>
  <conditionalFormatting sqref="B15">
    <cfRule type="duplicateValues" dxfId="22" priority="80"/>
  </conditionalFormatting>
  <conditionalFormatting sqref="D35">
    <cfRule type="duplicateValues" dxfId="21" priority="403"/>
  </conditionalFormatting>
  <conditionalFormatting sqref="B11">
    <cfRule type="duplicateValues" dxfId="20" priority="59"/>
  </conditionalFormatting>
  <conditionalFormatting sqref="B14:B15">
    <cfRule type="duplicateValues" dxfId="19" priority="53"/>
  </conditionalFormatting>
  <conditionalFormatting sqref="D13:D15">
    <cfRule type="duplicateValues" dxfId="18" priority="52"/>
  </conditionalFormatting>
  <conditionalFormatting sqref="D36:D38">
    <cfRule type="duplicateValues" dxfId="17" priority="22"/>
  </conditionalFormatting>
  <conditionalFormatting sqref="B36:B38">
    <cfRule type="duplicateValues" dxfId="16" priority="21"/>
  </conditionalFormatting>
  <conditionalFormatting sqref="B16">
    <cfRule type="duplicateValues" dxfId="15" priority="468"/>
  </conditionalFormatting>
  <conditionalFormatting sqref="D15:D16">
    <cfRule type="duplicateValues" dxfId="14" priority="469"/>
  </conditionalFormatting>
  <conditionalFormatting sqref="D34:D35">
    <cfRule type="duplicateValues" dxfId="13" priority="488"/>
  </conditionalFormatting>
  <conditionalFormatting sqref="B20:B35">
    <cfRule type="duplicateValues" dxfId="12" priority="512"/>
  </conditionalFormatting>
  <conditionalFormatting sqref="B34:B35">
    <cfRule type="duplicateValues" dxfId="11" priority="516"/>
  </conditionalFormatting>
  <conditionalFormatting sqref="D35:D38">
    <cfRule type="duplicateValues" dxfId="10" priority="518"/>
  </conditionalFormatting>
  <conditionalFormatting sqref="B18:B35">
    <cfRule type="duplicateValues" dxfId="9" priority="538"/>
  </conditionalFormatting>
  <conditionalFormatting sqref="B19:B35">
    <cfRule type="duplicateValues" dxfId="8" priority="540"/>
  </conditionalFormatting>
  <conditionalFormatting sqref="D19:D35">
    <cfRule type="duplicateValues" dxfId="7" priority="542"/>
  </conditionalFormatting>
  <conditionalFormatting sqref="D18:D35">
    <cfRule type="duplicateValues" dxfId="6" priority="544"/>
  </conditionalFormatting>
  <conditionalFormatting sqref="D18:D38">
    <cfRule type="duplicateValues" dxfId="4" priority="559"/>
  </conditionalFormatting>
  <conditionalFormatting sqref="D17:D38">
    <cfRule type="duplicateValues" dxfId="3" priority="560"/>
  </conditionalFormatting>
  <conditionalFormatting sqref="D17:D35">
    <cfRule type="duplicateValues" dxfId="2" priority="562"/>
  </conditionalFormatting>
  <conditionalFormatting sqref="B13:B35">
    <cfRule type="duplicateValues" dxfId="1" priority="564"/>
  </conditionalFormatting>
  <conditionalFormatting sqref="B15:B35">
    <cfRule type="duplicateValues" dxfId="0" priority="566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5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2023-07-08T11:31:49Z</cp:lastPrinted>
  <dcterms:created xsi:type="dcterms:W3CDTF">2019-01-14T09:42:00Z</dcterms:created>
  <dcterms:modified xsi:type="dcterms:W3CDTF">2023-08-05T12:58:13Z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