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shared\All Data 21072023\Public\Documents\Downloads\2023\1. Salary\1. DM\8.Aug 2023\DHL\"/>
    </mc:Choice>
  </mc:AlternateContent>
  <bookViews>
    <workbookView xWindow="0" yWindow="0" windowWidth="28800" windowHeight="14235"/>
  </bookViews>
  <sheets>
    <sheet name="Wages" sheetId="18" r:id="rId1"/>
    <sheet name="OT" sheetId="2" r:id="rId2"/>
    <sheet name="Manual Wages " sheetId="17" state="hidden" r:id="rId3"/>
    <sheet name="Arrears" sheetId="11" state="hidden" r:id="rId4"/>
    <sheet name="New Joinees" sheetId="4" state="hidden" r:id="rId5"/>
    <sheet name="Exit Employees" sheetId="5" state="hidden" r:id="rId6"/>
    <sheet name="F&amp;F Status" sheetId="6" state="hidden" r:id="rId7"/>
    <sheet name="Sheet1" sheetId="12" state="hidden" r:id="rId8"/>
    <sheet name="Sheet2" sheetId="14" state="hidden" r:id="rId9"/>
  </sheets>
  <externalReferences>
    <externalReference r:id="rId10"/>
  </externalReferences>
  <definedNames>
    <definedName name="_xlnm._FilterDatabase" localSheetId="3" hidden="1">Arrears!$A$5:$AS$5</definedName>
    <definedName name="_xlnm._FilterDatabase" localSheetId="2" hidden="1">'Manual Wages '!$A$5:$BA$5</definedName>
    <definedName name="_xlnm._FilterDatabase" localSheetId="1" hidden="1">OT!$A$5:$AR$41</definedName>
    <definedName name="_xlnm._FilterDatabase" localSheetId="0" hidden="1">Wages!$A$5:$AT$38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7" i="2" l="1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6" i="2"/>
  <c r="AO42" i="18"/>
  <c r="AN42" i="18"/>
  <c r="AM42" i="18"/>
  <c r="AJ42" i="18"/>
  <c r="AL42" i="18"/>
  <c r="AH38" i="18"/>
  <c r="AH37" i="18"/>
  <c r="AH34" i="18"/>
  <c r="AH33" i="18"/>
  <c r="AH32" i="18"/>
  <c r="AH31" i="18"/>
  <c r="AH30" i="18"/>
  <c r="AH29" i="18"/>
  <c r="AH28" i="18"/>
  <c r="AH27" i="18"/>
  <c r="AH26" i="18"/>
  <c r="AH25" i="18"/>
  <c r="AH24" i="18"/>
  <c r="AH23" i="18"/>
  <c r="AH22" i="18"/>
  <c r="AH21" i="18"/>
  <c r="AH20" i="18"/>
  <c r="AH19" i="18"/>
  <c r="AH18" i="18"/>
  <c r="AH17" i="18"/>
  <c r="AH16" i="18"/>
  <c r="AH15" i="18"/>
  <c r="AH14" i="18"/>
  <c r="AH7" i="18"/>
  <c r="AH8" i="18"/>
  <c r="AH9" i="18"/>
  <c r="AH10" i="18"/>
  <c r="AH11" i="18"/>
  <c r="AH12" i="18"/>
  <c r="AH6" i="18"/>
  <c r="AG42" i="18"/>
  <c r="AB42" i="18"/>
  <c r="Z6" i="18"/>
  <c r="Z7" i="18"/>
  <c r="Z8" i="18"/>
  <c r="Z9" i="18"/>
  <c r="Z10" i="18"/>
  <c r="Z11" i="18"/>
  <c r="Z12" i="18"/>
  <c r="Z13" i="18"/>
  <c r="Z14" i="18"/>
  <c r="Z15" i="18"/>
  <c r="Z16" i="18"/>
  <c r="Z17" i="18"/>
  <c r="Z18" i="18"/>
  <c r="Z19" i="18"/>
  <c r="Z20" i="18"/>
  <c r="Z21" i="18"/>
  <c r="Z22" i="18"/>
  <c r="Z23" i="18"/>
  <c r="Z24" i="18"/>
  <c r="Z25" i="18"/>
  <c r="Z26" i="18"/>
  <c r="Z27" i="18"/>
  <c r="Z28" i="18"/>
  <c r="Z29" i="18"/>
  <c r="Z30" i="18"/>
  <c r="Z31" i="18"/>
  <c r="Z32" i="18"/>
  <c r="Z33" i="18"/>
  <c r="Z34" i="18"/>
  <c r="Z35" i="18"/>
  <c r="Z36" i="18"/>
  <c r="Z37" i="18"/>
  <c r="Z38" i="18"/>
  <c r="AA42" i="18"/>
  <c r="V42" i="18"/>
  <c r="U42" i="18"/>
  <c r="J7" i="2" l="1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6" i="2"/>
  <c r="A7" i="18" l="1"/>
  <c r="A8" i="18"/>
  <c r="A9" i="18"/>
  <c r="A10" i="18"/>
  <c r="A11" i="18"/>
  <c r="A12" i="18"/>
  <c r="A13" i="18"/>
  <c r="A14" i="18"/>
  <c r="A15" i="18"/>
  <c r="A16" i="18"/>
  <c r="A17" i="18"/>
  <c r="A18" i="18"/>
  <c r="A19" i="18"/>
  <c r="A20" i="18"/>
  <c r="A21" i="18"/>
  <c r="A22" i="18"/>
  <c r="A23" i="18"/>
  <c r="A24" i="18"/>
  <c r="A25" i="18"/>
  <c r="A26" i="18"/>
  <c r="A27" i="18"/>
  <c r="A28" i="18"/>
  <c r="A29" i="18"/>
  <c r="A30" i="18"/>
  <c r="A31" i="18"/>
  <c r="A32" i="18"/>
  <c r="A33" i="18"/>
  <c r="A34" i="18"/>
  <c r="A35" i="18"/>
  <c r="A36" i="18"/>
  <c r="A37" i="18"/>
  <c r="A38" i="18"/>
  <c r="A6" i="18"/>
  <c r="J39" i="2" l="1"/>
  <c r="L38" i="2" l="1"/>
  <c r="O38" i="2" s="1"/>
  <c r="R38" i="2" s="1"/>
  <c r="T38" i="18"/>
  <c r="O38" i="18"/>
  <c r="AO38" i="18" s="1"/>
  <c r="U38" i="18" l="1"/>
  <c r="W38" i="18"/>
  <c r="AJ38" i="18"/>
  <c r="V38" i="18"/>
  <c r="S38" i="2" l="1"/>
  <c r="T38" i="2" s="1"/>
  <c r="U38" i="2" s="1"/>
  <c r="V38" i="2" s="1"/>
  <c r="Y38" i="18"/>
  <c r="P38" i="2"/>
  <c r="Q38" i="2" s="1"/>
  <c r="AA38" i="18" l="1"/>
  <c r="AB38" i="18" s="1"/>
  <c r="AD38" i="18" l="1"/>
  <c r="AC38" i="18"/>
  <c r="AG38" i="18"/>
  <c r="AM38" i="18" s="1"/>
  <c r="AN38" i="18" s="1"/>
  <c r="L40" i="18"/>
  <c r="M39" i="2"/>
  <c r="K39" i="2"/>
  <c r="L37" i="2"/>
  <c r="O37" i="2" s="1"/>
  <c r="R37" i="2" s="1"/>
  <c r="AF38" i="18" l="1"/>
  <c r="AP38" i="18"/>
  <c r="AQ38" i="18" s="1"/>
  <c r="AR38" i="18" s="1"/>
  <c r="AL40" i="18"/>
  <c r="AK40" i="18"/>
  <c r="AI40" i="18"/>
  <c r="AE40" i="18"/>
  <c r="S40" i="18"/>
  <c r="R40" i="18"/>
  <c r="Q40" i="18"/>
  <c r="P40" i="18"/>
  <c r="N40" i="18"/>
  <c r="M40" i="18"/>
  <c r="P37" i="2" l="1"/>
  <c r="Q37" i="2" s="1"/>
  <c r="S37" i="2"/>
  <c r="T37" i="18"/>
  <c r="O37" i="18"/>
  <c r="T37" i="2" l="1"/>
  <c r="U37" i="2" s="1"/>
  <c r="V37" i="2" s="1"/>
  <c r="V37" i="18"/>
  <c r="W37" i="18"/>
  <c r="AJ37" i="18"/>
  <c r="U37" i="18"/>
  <c r="AO37" i="18"/>
  <c r="Y37" i="18" l="1"/>
  <c r="AA37" i="18" s="1"/>
  <c r="AB37" i="18" l="1"/>
  <c r="AD37" i="18" l="1"/>
  <c r="AG37" i="18"/>
  <c r="AC37" i="18"/>
  <c r="L7" i="2"/>
  <c r="O7" i="2" s="1"/>
  <c r="R7" i="2" s="1"/>
  <c r="AF37" i="18" l="1"/>
  <c r="AM37" i="18"/>
  <c r="AN37" i="18" s="1"/>
  <c r="AP37" i="18" l="1"/>
  <c r="AQ37" i="18" s="1"/>
  <c r="AR37" i="18" s="1"/>
  <c r="L36" i="2" l="1"/>
  <c r="O36" i="2" s="1"/>
  <c r="R36" i="2" s="1"/>
  <c r="O36" i="18"/>
  <c r="T36" i="18"/>
  <c r="T35" i="18"/>
  <c r="O35" i="18"/>
  <c r="AO35" i="18" s="1"/>
  <c r="T34" i="18"/>
  <c r="O34" i="18"/>
  <c r="T33" i="18"/>
  <c r="O33" i="18"/>
  <c r="T32" i="18"/>
  <c r="O32" i="18"/>
  <c r="T31" i="18"/>
  <c r="O31" i="18"/>
  <c r="T30" i="18"/>
  <c r="O30" i="18"/>
  <c r="T29" i="18"/>
  <c r="O29" i="18"/>
  <c r="T28" i="18"/>
  <c r="O28" i="18"/>
  <c r="T27" i="18"/>
  <c r="O27" i="18"/>
  <c r="T26" i="18"/>
  <c r="O26" i="18"/>
  <c r="T25" i="18"/>
  <c r="O25" i="18"/>
  <c r="T24" i="18"/>
  <c r="O24" i="18"/>
  <c r="T23" i="18"/>
  <c r="O23" i="18"/>
  <c r="T22" i="18"/>
  <c r="O22" i="18"/>
  <c r="T21" i="18"/>
  <c r="O21" i="18"/>
  <c r="T20" i="18"/>
  <c r="O20" i="18"/>
  <c r="T19" i="18"/>
  <c r="O19" i="18"/>
  <c r="AO19" i="18" s="1"/>
  <c r="O18" i="18"/>
  <c r="T17" i="18"/>
  <c r="O17" i="18"/>
  <c r="AO17" i="18" s="1"/>
  <c r="T16" i="18"/>
  <c r="O16" i="18"/>
  <c r="AO16" i="18" s="1"/>
  <c r="T15" i="18"/>
  <c r="O15" i="18"/>
  <c r="AO15" i="18" s="1"/>
  <c r="T14" i="18"/>
  <c r="O14" i="18"/>
  <c r="AO14" i="18" s="1"/>
  <c r="T13" i="18"/>
  <c r="O13" i="18"/>
  <c r="AO13" i="18" s="1"/>
  <c r="T12" i="18"/>
  <c r="O12" i="18"/>
  <c r="AO12" i="18" s="1"/>
  <c r="T11" i="18"/>
  <c r="O11" i="18"/>
  <c r="AO11" i="18" s="1"/>
  <c r="T10" i="18"/>
  <c r="O10" i="18"/>
  <c r="AO10" i="18" s="1"/>
  <c r="T9" i="18"/>
  <c r="O9" i="18"/>
  <c r="AO9" i="18" s="1"/>
  <c r="T8" i="18"/>
  <c r="O8" i="18"/>
  <c r="AO8" i="18" s="1"/>
  <c r="T7" i="18"/>
  <c r="O7" i="18"/>
  <c r="AO7" i="18" s="1"/>
  <c r="T6" i="18"/>
  <c r="O6" i="18"/>
  <c r="L8" i="2"/>
  <c r="O8" i="2" s="1"/>
  <c r="R8" i="2" s="1"/>
  <c r="L9" i="2"/>
  <c r="O9" i="2" s="1"/>
  <c r="R9" i="2" s="1"/>
  <c r="L10" i="2"/>
  <c r="O10" i="2" s="1"/>
  <c r="R10" i="2" s="1"/>
  <c r="L11" i="2"/>
  <c r="O11" i="2" s="1"/>
  <c r="R11" i="2" s="1"/>
  <c r="L12" i="2"/>
  <c r="O12" i="2" s="1"/>
  <c r="L13" i="2"/>
  <c r="O13" i="2" s="1"/>
  <c r="R13" i="2" s="1"/>
  <c r="L14" i="2"/>
  <c r="O14" i="2" s="1"/>
  <c r="R14" i="2" s="1"/>
  <c r="L15" i="2"/>
  <c r="O15" i="2" s="1"/>
  <c r="R15" i="2" s="1"/>
  <c r="L16" i="2"/>
  <c r="O16" i="2" s="1"/>
  <c r="R16" i="2" s="1"/>
  <c r="L17" i="2"/>
  <c r="O17" i="2" s="1"/>
  <c r="R17" i="2" s="1"/>
  <c r="L18" i="2"/>
  <c r="O18" i="2" s="1"/>
  <c r="R18" i="2" s="1"/>
  <c r="L19" i="2"/>
  <c r="O19" i="2" s="1"/>
  <c r="R19" i="2" s="1"/>
  <c r="L20" i="2"/>
  <c r="O20" i="2" s="1"/>
  <c r="R20" i="2" s="1"/>
  <c r="L21" i="2"/>
  <c r="O21" i="2" s="1"/>
  <c r="R21" i="2" s="1"/>
  <c r="L22" i="2"/>
  <c r="O22" i="2" s="1"/>
  <c r="R22" i="2" s="1"/>
  <c r="L23" i="2"/>
  <c r="O23" i="2" s="1"/>
  <c r="R23" i="2" s="1"/>
  <c r="L24" i="2"/>
  <c r="O24" i="2" s="1"/>
  <c r="R24" i="2" s="1"/>
  <c r="L25" i="2"/>
  <c r="O25" i="2" s="1"/>
  <c r="R25" i="2" s="1"/>
  <c r="L26" i="2"/>
  <c r="O26" i="2" s="1"/>
  <c r="R26" i="2" s="1"/>
  <c r="L27" i="2"/>
  <c r="O27" i="2" s="1"/>
  <c r="R27" i="2" s="1"/>
  <c r="L28" i="2"/>
  <c r="O28" i="2" s="1"/>
  <c r="R28" i="2" s="1"/>
  <c r="L29" i="2"/>
  <c r="O29" i="2" s="1"/>
  <c r="R29" i="2" s="1"/>
  <c r="L30" i="2"/>
  <c r="O30" i="2" s="1"/>
  <c r="R30" i="2" s="1"/>
  <c r="L31" i="2"/>
  <c r="O31" i="2" s="1"/>
  <c r="R31" i="2" s="1"/>
  <c r="L32" i="2"/>
  <c r="O32" i="2" s="1"/>
  <c r="R32" i="2" s="1"/>
  <c r="L33" i="2"/>
  <c r="O33" i="2" s="1"/>
  <c r="R33" i="2" s="1"/>
  <c r="L34" i="2"/>
  <c r="O34" i="2" s="1"/>
  <c r="R34" i="2" s="1"/>
  <c r="L35" i="2"/>
  <c r="O35" i="2" s="1"/>
  <c r="R35" i="2" s="1"/>
  <c r="T40" i="18" l="1"/>
  <c r="AO6" i="18"/>
  <c r="O40" i="18"/>
  <c r="AG12" i="18"/>
  <c r="AC12" i="18"/>
  <c r="AG21" i="18"/>
  <c r="AC21" i="18"/>
  <c r="AG29" i="18"/>
  <c r="AC29" i="18"/>
  <c r="AJ18" i="18"/>
  <c r="AO18" i="18"/>
  <c r="AJ20" i="18"/>
  <c r="AO20" i="18"/>
  <c r="AJ21" i="18"/>
  <c r="AO21" i="18"/>
  <c r="AJ22" i="18"/>
  <c r="AO22" i="18"/>
  <c r="AJ23" i="18"/>
  <c r="AO23" i="18"/>
  <c r="AJ24" i="18"/>
  <c r="AO24" i="18"/>
  <c r="AJ25" i="18"/>
  <c r="AO25" i="18"/>
  <c r="AJ26" i="18"/>
  <c r="AO26" i="18"/>
  <c r="AJ27" i="18"/>
  <c r="AO27" i="18"/>
  <c r="AJ28" i="18"/>
  <c r="AO28" i="18"/>
  <c r="AJ29" i="18"/>
  <c r="AO29" i="18"/>
  <c r="AJ30" i="18"/>
  <c r="AO30" i="18"/>
  <c r="AJ31" i="18"/>
  <c r="AO31" i="18"/>
  <c r="AJ32" i="18"/>
  <c r="AO32" i="18"/>
  <c r="AJ33" i="18"/>
  <c r="AO33" i="18"/>
  <c r="AJ34" i="18"/>
  <c r="AO34" i="18"/>
  <c r="V36" i="18"/>
  <c r="AO36" i="18"/>
  <c r="W36" i="18"/>
  <c r="U36" i="18"/>
  <c r="AJ36" i="18"/>
  <c r="X36" i="18"/>
  <c r="X7" i="18"/>
  <c r="X10" i="18"/>
  <c r="X13" i="18"/>
  <c r="X17" i="18"/>
  <c r="U18" i="18"/>
  <c r="X15" i="18"/>
  <c r="X35" i="18"/>
  <c r="V6" i="18"/>
  <c r="AJ6" i="18"/>
  <c r="AJ8" i="18"/>
  <c r="X6" i="18"/>
  <c r="V7" i="18"/>
  <c r="AJ7" i="18"/>
  <c r="X8" i="18"/>
  <c r="X9" i="18"/>
  <c r="V10" i="18"/>
  <c r="AJ10" i="18"/>
  <c r="X11" i="18"/>
  <c r="X12" i="18"/>
  <c r="V13" i="18"/>
  <c r="AJ13" i="18"/>
  <c r="X14" i="18"/>
  <c r="V15" i="18"/>
  <c r="AJ15" i="18"/>
  <c r="X16" i="18"/>
  <c r="V17" i="18"/>
  <c r="AJ17" i="18"/>
  <c r="W18" i="18"/>
  <c r="V35" i="18"/>
  <c r="V8" i="18"/>
  <c r="V9" i="18"/>
  <c r="AJ9" i="18"/>
  <c r="V11" i="18"/>
  <c r="AJ11" i="18"/>
  <c r="V12" i="18"/>
  <c r="AJ12" i="18"/>
  <c r="V14" i="18"/>
  <c r="AJ14" i="18"/>
  <c r="V16" i="18"/>
  <c r="U6" i="18"/>
  <c r="W6" i="18"/>
  <c r="U7" i="18"/>
  <c r="W7" i="18"/>
  <c r="U8" i="18"/>
  <c r="W8" i="18"/>
  <c r="U9" i="18"/>
  <c r="W9" i="18"/>
  <c r="U10" i="18"/>
  <c r="W10" i="18"/>
  <c r="U11" i="18"/>
  <c r="W11" i="18"/>
  <c r="U12" i="18"/>
  <c r="W12" i="18"/>
  <c r="U13" i="18"/>
  <c r="W13" i="18"/>
  <c r="U14" i="18"/>
  <c r="W14" i="18"/>
  <c r="U15" i="18"/>
  <c r="W15" i="18"/>
  <c r="U16" i="18"/>
  <c r="W16" i="18"/>
  <c r="AJ16" i="18"/>
  <c r="AJ19" i="18"/>
  <c r="X19" i="18"/>
  <c r="V19" i="18"/>
  <c r="W19" i="18"/>
  <c r="U19" i="18"/>
  <c r="U20" i="18"/>
  <c r="W20" i="18"/>
  <c r="U21" i="18"/>
  <c r="W21" i="18"/>
  <c r="U22" i="18"/>
  <c r="W22" i="18"/>
  <c r="U23" i="18"/>
  <c r="W23" i="18"/>
  <c r="U24" i="18"/>
  <c r="W24" i="18"/>
  <c r="U25" i="18"/>
  <c r="W25" i="18"/>
  <c r="U26" i="18"/>
  <c r="W26" i="18"/>
  <c r="U27" i="18"/>
  <c r="W27" i="18"/>
  <c r="U28" i="18"/>
  <c r="W28" i="18"/>
  <c r="U29" i="18"/>
  <c r="W29" i="18"/>
  <c r="U30" i="18"/>
  <c r="W30" i="18"/>
  <c r="U31" i="18"/>
  <c r="W31" i="18"/>
  <c r="U32" i="18"/>
  <c r="W32" i="18"/>
  <c r="U33" i="18"/>
  <c r="W33" i="18"/>
  <c r="U34" i="18"/>
  <c r="W34" i="18"/>
  <c r="AJ35" i="18"/>
  <c r="U17" i="18"/>
  <c r="W17" i="18"/>
  <c r="V18" i="18"/>
  <c r="X18" i="18"/>
  <c r="V20" i="18"/>
  <c r="X20" i="18"/>
  <c r="V21" i="18"/>
  <c r="X21" i="18"/>
  <c r="V22" i="18"/>
  <c r="X22" i="18"/>
  <c r="V23" i="18"/>
  <c r="X23" i="18"/>
  <c r="V24" i="18"/>
  <c r="X24" i="18"/>
  <c r="V25" i="18"/>
  <c r="X25" i="18"/>
  <c r="V26" i="18"/>
  <c r="X26" i="18"/>
  <c r="V27" i="18"/>
  <c r="X27" i="18"/>
  <c r="V28" i="18"/>
  <c r="X28" i="18"/>
  <c r="V29" i="18"/>
  <c r="X29" i="18"/>
  <c r="V30" i="18"/>
  <c r="X30" i="18"/>
  <c r="V31" i="18"/>
  <c r="X31" i="18"/>
  <c r="V32" i="18"/>
  <c r="X32" i="18"/>
  <c r="V33" i="18"/>
  <c r="X33" i="18"/>
  <c r="V34" i="18"/>
  <c r="X34" i="18"/>
  <c r="U35" i="18"/>
  <c r="W35" i="18"/>
  <c r="S36" i="2" l="1"/>
  <c r="T36" i="2" s="1"/>
  <c r="U36" i="2" s="1"/>
  <c r="P36" i="2"/>
  <c r="Q36" i="2" s="1"/>
  <c r="AJ40" i="18"/>
  <c r="U40" i="18"/>
  <c r="V40" i="18"/>
  <c r="AO40" i="18"/>
  <c r="W40" i="18"/>
  <c r="X40" i="18"/>
  <c r="Y36" i="18"/>
  <c r="AA36" i="18" s="1"/>
  <c r="Y35" i="18"/>
  <c r="AA35" i="18" s="1"/>
  <c r="Y17" i="18"/>
  <c r="AA17" i="18" s="1"/>
  <c r="Y25" i="18"/>
  <c r="AA25" i="18" s="1"/>
  <c r="Y34" i="18"/>
  <c r="AA34" i="18" s="1"/>
  <c r="Y32" i="18"/>
  <c r="AA32" i="18" s="1"/>
  <c r="Y30" i="18"/>
  <c r="AA30" i="18" s="1"/>
  <c r="Y28" i="18"/>
  <c r="AA28" i="18" s="1"/>
  <c r="Y26" i="18"/>
  <c r="AA26" i="18" s="1"/>
  <c r="Y24" i="18"/>
  <c r="AA24" i="18" s="1"/>
  <c r="Y22" i="18"/>
  <c r="AA22" i="18" s="1"/>
  <c r="Y20" i="18"/>
  <c r="AA20" i="18" s="1"/>
  <c r="Y15" i="18"/>
  <c r="AA15" i="18" s="1"/>
  <c r="Y13" i="18"/>
  <c r="AA13" i="18" s="1"/>
  <c r="Y8" i="18"/>
  <c r="AA8" i="18" s="1"/>
  <c r="Y18" i="18"/>
  <c r="AA18" i="18" s="1"/>
  <c r="Y33" i="18"/>
  <c r="AA33" i="18" s="1"/>
  <c r="Y31" i="18"/>
  <c r="AA31" i="18" s="1"/>
  <c r="Y29" i="18"/>
  <c r="AA29" i="18" s="1"/>
  <c r="Y27" i="18"/>
  <c r="AA27" i="18" s="1"/>
  <c r="Y23" i="18"/>
  <c r="AA23" i="18" s="1"/>
  <c r="Y21" i="18"/>
  <c r="AA21" i="18" s="1"/>
  <c r="Y19" i="18"/>
  <c r="AA19" i="18" s="1"/>
  <c r="Y16" i="18"/>
  <c r="AA16" i="18" s="1"/>
  <c r="Y14" i="18"/>
  <c r="AA14" i="18" s="1"/>
  <c r="Y12" i="18"/>
  <c r="AA12" i="18" s="1"/>
  <c r="Y11" i="18"/>
  <c r="AA11" i="18" s="1"/>
  <c r="Y10" i="18"/>
  <c r="AA10" i="18" s="1"/>
  <c r="Y9" i="18"/>
  <c r="AA9" i="18" s="1"/>
  <c r="Y7" i="18"/>
  <c r="AA7" i="18" s="1"/>
  <c r="Y6" i="18"/>
  <c r="Z40" i="18" l="1"/>
  <c r="Z42" i="18" s="1"/>
  <c r="Y40" i="18"/>
  <c r="AB36" i="18"/>
  <c r="V36" i="2"/>
  <c r="AB9" i="18"/>
  <c r="AA6" i="18"/>
  <c r="AB7" i="18"/>
  <c r="AB10" i="18"/>
  <c r="AB11" i="18"/>
  <c r="AB12" i="18"/>
  <c r="AB14" i="18"/>
  <c r="AB16" i="18"/>
  <c r="AB19" i="18"/>
  <c r="AB21" i="18"/>
  <c r="AB23" i="18"/>
  <c r="AB27" i="18"/>
  <c r="AB29" i="18"/>
  <c r="AB31" i="18"/>
  <c r="AB33" i="18"/>
  <c r="AB18" i="18"/>
  <c r="AB8" i="18"/>
  <c r="AB17" i="18"/>
  <c r="AB35" i="18"/>
  <c r="AB13" i="18"/>
  <c r="AB15" i="18"/>
  <c r="AB20" i="18"/>
  <c r="AB22" i="18"/>
  <c r="AB24" i="18"/>
  <c r="AB26" i="18"/>
  <c r="AB28" i="18"/>
  <c r="AB30" i="18"/>
  <c r="AB32" i="18"/>
  <c r="AB34" i="18"/>
  <c r="AB25" i="18"/>
  <c r="AH36" i="18" l="1"/>
  <c r="AD36" i="18"/>
  <c r="AD13" i="18"/>
  <c r="AH13" i="18"/>
  <c r="AC17" i="18"/>
  <c r="AC14" i="18"/>
  <c r="AC7" i="18"/>
  <c r="AC13" i="18"/>
  <c r="AC8" i="18"/>
  <c r="AA40" i="18"/>
  <c r="AC34" i="18"/>
  <c r="AC26" i="18"/>
  <c r="AC15" i="18"/>
  <c r="AC31" i="18"/>
  <c r="AC25" i="18"/>
  <c r="AC32" i="18"/>
  <c r="AC28" i="18"/>
  <c r="AC24" i="18"/>
  <c r="AC20" i="18"/>
  <c r="AH35" i="18"/>
  <c r="AC35" i="18"/>
  <c r="AC33" i="18"/>
  <c r="AC23" i="18"/>
  <c r="AC16" i="18"/>
  <c r="AC10" i="18"/>
  <c r="AC30" i="18"/>
  <c r="AC22" i="18"/>
  <c r="AC18" i="18"/>
  <c r="AC27" i="18"/>
  <c r="AC19" i="18"/>
  <c r="AC11" i="18"/>
  <c r="AC9" i="18"/>
  <c r="AC36" i="18"/>
  <c r="AD17" i="18"/>
  <c r="AD14" i="18"/>
  <c r="AG36" i="18"/>
  <c r="AD8" i="18"/>
  <c r="AD7" i="18"/>
  <c r="AB6" i="18"/>
  <c r="AG17" i="18"/>
  <c r="AD35" i="18"/>
  <c r="AG35" i="18"/>
  <c r="AG8" i="18"/>
  <c r="AD25" i="18"/>
  <c r="AG25" i="18"/>
  <c r="AD32" i="18"/>
  <c r="AG32" i="18"/>
  <c r="AD28" i="18"/>
  <c r="AG28" i="18"/>
  <c r="AD24" i="18"/>
  <c r="AG24" i="18"/>
  <c r="AD34" i="18"/>
  <c r="AG34" i="18"/>
  <c r="AD30" i="18"/>
  <c r="AG30" i="18"/>
  <c r="AD26" i="18"/>
  <c r="AG26" i="18"/>
  <c r="AD22" i="18"/>
  <c r="AG22" i="18"/>
  <c r="AD20" i="18"/>
  <c r="AG20" i="18"/>
  <c r="AD15" i="18"/>
  <c r="AG15" i="18"/>
  <c r="AG13" i="18"/>
  <c r="AG18" i="18"/>
  <c r="AD18" i="18"/>
  <c r="AD33" i="18"/>
  <c r="AG33" i="18"/>
  <c r="AD31" i="18"/>
  <c r="AG31" i="18"/>
  <c r="AD29" i="18"/>
  <c r="AD27" i="18"/>
  <c r="AG27" i="18"/>
  <c r="AD23" i="18"/>
  <c r="AG23" i="18"/>
  <c r="AD21" i="18"/>
  <c r="AD19" i="18"/>
  <c r="AG19" i="18"/>
  <c r="AD16" i="18"/>
  <c r="AG16" i="18"/>
  <c r="AG14" i="18"/>
  <c r="AD12" i="18"/>
  <c r="AD11" i="18"/>
  <c r="AG11" i="18"/>
  <c r="AD10" i="18"/>
  <c r="AG10" i="18"/>
  <c r="AG7" i="18"/>
  <c r="AD9" i="18"/>
  <c r="AG9" i="18"/>
  <c r="AM13" i="18" l="1"/>
  <c r="AN13" i="18" s="1"/>
  <c r="AM36" i="18"/>
  <c r="AN36" i="18" s="1"/>
  <c r="AF7" i="18"/>
  <c r="AM9" i="18"/>
  <c r="AN9" i="18" s="1"/>
  <c r="AD6" i="18"/>
  <c r="AB40" i="18"/>
  <c r="AF12" i="18"/>
  <c r="AF29" i="18"/>
  <c r="AF21" i="18"/>
  <c r="AF10" i="18"/>
  <c r="AF23" i="18"/>
  <c r="AF33" i="18"/>
  <c r="AF26" i="18"/>
  <c r="AF34" i="18"/>
  <c r="AF28" i="18"/>
  <c r="AF25" i="18"/>
  <c r="AF27" i="18"/>
  <c r="AF22" i="18"/>
  <c r="AF30" i="18"/>
  <c r="AF24" i="18"/>
  <c r="AF32" i="18"/>
  <c r="AF36" i="18"/>
  <c r="AF20" i="18"/>
  <c r="AG6" i="18"/>
  <c r="AG40" i="18" s="1"/>
  <c r="AC6" i="18"/>
  <c r="AC40" i="18" s="1"/>
  <c r="AM15" i="18"/>
  <c r="AN15" i="18" s="1"/>
  <c r="AF8" i="18"/>
  <c r="AF35" i="18"/>
  <c r="AM17" i="18"/>
  <c r="AN17" i="18" s="1"/>
  <c r="AM16" i="18"/>
  <c r="AN16" i="18" s="1"/>
  <c r="AM23" i="18"/>
  <c r="AN23" i="18" s="1"/>
  <c r="AM33" i="18"/>
  <c r="AN33" i="18" s="1"/>
  <c r="AF18" i="18"/>
  <c r="AF17" i="18"/>
  <c r="AF9" i="18"/>
  <c r="AF19" i="18"/>
  <c r="AF31" i="18"/>
  <c r="AF16" i="18"/>
  <c r="AM12" i="18"/>
  <c r="AN12" i="18" s="1"/>
  <c r="AM10" i="18"/>
  <c r="AN10" i="18" s="1"/>
  <c r="AM11" i="18"/>
  <c r="AN11" i="18" s="1"/>
  <c r="AF14" i="18"/>
  <c r="AM21" i="18"/>
  <c r="AN21" i="18" s="1"/>
  <c r="AM29" i="18"/>
  <c r="AN29" i="18" s="1"/>
  <c r="AM7" i="18"/>
  <c r="AN7" i="18" s="1"/>
  <c r="AF11" i="18"/>
  <c r="AM14" i="18"/>
  <c r="AN14" i="18" s="1"/>
  <c r="AM19" i="18"/>
  <c r="AN19" i="18" s="1"/>
  <c r="AM27" i="18"/>
  <c r="AN27" i="18" s="1"/>
  <c r="AM31" i="18"/>
  <c r="AN31" i="18" s="1"/>
  <c r="AF13" i="18"/>
  <c r="AF15" i="18"/>
  <c r="AM18" i="18"/>
  <c r="AN18" i="18" s="1"/>
  <c r="AM20" i="18"/>
  <c r="AN20" i="18" s="1"/>
  <c r="AM22" i="18"/>
  <c r="AN22" i="18" s="1"/>
  <c r="AM26" i="18"/>
  <c r="AN26" i="18" s="1"/>
  <c r="AM30" i="18"/>
  <c r="AN30" i="18" s="1"/>
  <c r="AM34" i="18"/>
  <c r="AN34" i="18" s="1"/>
  <c r="AM24" i="18"/>
  <c r="AN24" i="18" s="1"/>
  <c r="AM28" i="18"/>
  <c r="AN28" i="18" s="1"/>
  <c r="AM32" i="18"/>
  <c r="AN32" i="18" s="1"/>
  <c r="AM25" i="18"/>
  <c r="AN25" i="18" s="1"/>
  <c r="AM8" i="18"/>
  <c r="AN8" i="18" s="1"/>
  <c r="AM35" i="18"/>
  <c r="AN35" i="18" s="1"/>
  <c r="AP30" i="18" l="1"/>
  <c r="AQ30" i="18" s="1"/>
  <c r="AR30" i="18" s="1"/>
  <c r="AP18" i="18"/>
  <c r="AQ18" i="18" s="1"/>
  <c r="AR18" i="18" s="1"/>
  <c r="AP27" i="18"/>
  <c r="AQ27" i="18" s="1"/>
  <c r="AR27" i="18" s="1"/>
  <c r="AP7" i="18"/>
  <c r="AQ7" i="18" s="1"/>
  <c r="AR7" i="18" s="1"/>
  <c r="AP11" i="18"/>
  <c r="AQ11" i="18" s="1"/>
  <c r="AR11" i="18" s="1"/>
  <c r="AP17" i="18"/>
  <c r="AQ17" i="18" s="1"/>
  <c r="AR17" i="18" s="1"/>
  <c r="AP9" i="18"/>
  <c r="AQ9" i="18" s="1"/>
  <c r="AR9" i="18" s="1"/>
  <c r="AP28" i="18"/>
  <c r="AQ28" i="18" s="1"/>
  <c r="AR28" i="18" s="1"/>
  <c r="AP29" i="18"/>
  <c r="AP10" i="18"/>
  <c r="AQ10" i="18" s="1"/>
  <c r="AR10" i="18" s="1"/>
  <c r="AP33" i="18"/>
  <c r="AQ33" i="18" s="1"/>
  <c r="AR33" i="18" s="1"/>
  <c r="AP8" i="18"/>
  <c r="AQ8" i="18" s="1"/>
  <c r="AR8" i="18" s="1"/>
  <c r="AP21" i="18"/>
  <c r="AQ21" i="18" s="1"/>
  <c r="AR21" i="18" s="1"/>
  <c r="AP12" i="18"/>
  <c r="AQ12" i="18" s="1"/>
  <c r="AR12" i="18" s="1"/>
  <c r="AP23" i="18"/>
  <c r="AQ23" i="18" s="1"/>
  <c r="AR23" i="18" s="1"/>
  <c r="AP36" i="18"/>
  <c r="AQ36" i="18" s="1"/>
  <c r="AR36" i="18" s="1"/>
  <c r="AP32" i="18"/>
  <c r="AP35" i="18"/>
  <c r="AQ35" i="18" s="1"/>
  <c r="AR35" i="18" s="1"/>
  <c r="AP26" i="18"/>
  <c r="AQ26" i="18" s="1"/>
  <c r="AR26" i="18" s="1"/>
  <c r="AP19" i="18"/>
  <c r="AQ19" i="18" s="1"/>
  <c r="AR19" i="18" s="1"/>
  <c r="AP24" i="18"/>
  <c r="AQ24" i="18" s="1"/>
  <c r="AR24" i="18" s="1"/>
  <c r="AP22" i="18"/>
  <c r="AQ22" i="18" s="1"/>
  <c r="AR22" i="18" s="1"/>
  <c r="AP14" i="18"/>
  <c r="AQ14" i="18" s="1"/>
  <c r="AR14" i="18" s="1"/>
  <c r="AP25" i="18"/>
  <c r="AQ25" i="18" s="1"/>
  <c r="AR25" i="18" s="1"/>
  <c r="AP34" i="18"/>
  <c r="AQ34" i="18" s="1"/>
  <c r="AR34" i="18" s="1"/>
  <c r="AP20" i="18"/>
  <c r="AQ20" i="18" s="1"/>
  <c r="AR20" i="18" s="1"/>
  <c r="AP31" i="18"/>
  <c r="AQ31" i="18" s="1"/>
  <c r="AR31" i="18" s="1"/>
  <c r="AP16" i="18"/>
  <c r="AQ16" i="18" s="1"/>
  <c r="AR16" i="18" s="1"/>
  <c r="AP15" i="18"/>
  <c r="AQ15" i="18" s="1"/>
  <c r="AR15" i="18" s="1"/>
  <c r="AP13" i="18"/>
  <c r="AQ13" i="18" s="1"/>
  <c r="AR13" i="18" s="1"/>
  <c r="AH40" i="18"/>
  <c r="AH42" i="18" s="1"/>
  <c r="AD40" i="18"/>
  <c r="AQ32" i="18"/>
  <c r="AR32" i="18" s="1"/>
  <c r="AQ29" i="18"/>
  <c r="AR29" i="18" s="1"/>
  <c r="AF6" i="18"/>
  <c r="AM6" i="18"/>
  <c r="AM40" i="18" s="1"/>
  <c r="AN6" i="18" l="1"/>
  <c r="AF40" i="18"/>
  <c r="AN40" i="18" l="1"/>
  <c r="AP6" i="18"/>
  <c r="AQ6" i="18" s="1"/>
  <c r="AP40" i="18" l="1"/>
  <c r="AQ40" i="18"/>
  <c r="AR6" i="18"/>
  <c r="AR40" i="18" l="1"/>
  <c r="S10" i="2"/>
  <c r="P10" i="2"/>
  <c r="Q10" i="2" s="1"/>
  <c r="S22" i="2"/>
  <c r="P22" i="2"/>
  <c r="Q22" i="2" s="1"/>
  <c r="T22" i="2" l="1"/>
  <c r="U22" i="2" s="1"/>
  <c r="V22" i="2" s="1"/>
  <c r="T10" i="2"/>
  <c r="U10" i="2" s="1"/>
  <c r="V10" i="2" s="1"/>
  <c r="S13" i="2"/>
  <c r="P13" i="2"/>
  <c r="Q13" i="2" s="1"/>
  <c r="P15" i="2"/>
  <c r="Q15" i="2" s="1"/>
  <c r="P23" i="2"/>
  <c r="Q23" i="2" s="1"/>
  <c r="P27" i="2"/>
  <c r="Q27" i="2" s="1"/>
  <c r="P8" i="2"/>
  <c r="Q8" i="2" s="1"/>
  <c r="P9" i="2"/>
  <c r="Q9" i="2" s="1"/>
  <c r="P19" i="2"/>
  <c r="Q19" i="2" s="1"/>
  <c r="P20" i="2"/>
  <c r="Q20" i="2" s="1"/>
  <c r="S31" i="2"/>
  <c r="P31" i="2"/>
  <c r="Q31" i="2" s="1"/>
  <c r="S33" i="2"/>
  <c r="P33" i="2"/>
  <c r="Q33" i="2" s="1"/>
  <c r="P11" i="2"/>
  <c r="Q11" i="2" s="1"/>
  <c r="S14" i="2"/>
  <c r="P14" i="2"/>
  <c r="Q14" i="2" s="1"/>
  <c r="S16" i="2"/>
  <c r="P16" i="2"/>
  <c r="Q16" i="2" s="1"/>
  <c r="P24" i="2"/>
  <c r="Q24" i="2" s="1"/>
  <c r="P26" i="2"/>
  <c r="Q26" i="2" s="1"/>
  <c r="S28" i="2"/>
  <c r="P28" i="2"/>
  <c r="Q28" i="2" s="1"/>
  <c r="P7" i="2"/>
  <c r="S17" i="2"/>
  <c r="P17" i="2"/>
  <c r="Q17" i="2" s="1"/>
  <c r="P18" i="2"/>
  <c r="Q18" i="2" s="1"/>
  <c r="S32" i="2"/>
  <c r="P32" i="2"/>
  <c r="Q32" i="2" s="1"/>
  <c r="P34" i="2"/>
  <c r="Q34" i="2" s="1"/>
  <c r="S35" i="2"/>
  <c r="P35" i="2"/>
  <c r="Q35" i="2" s="1"/>
  <c r="S30" i="2"/>
  <c r="P30" i="2"/>
  <c r="Q30" i="2" s="1"/>
  <c r="P25" i="2"/>
  <c r="Q25" i="2" s="1"/>
  <c r="S23" i="2"/>
  <c r="S11" i="2"/>
  <c r="S24" i="2"/>
  <c r="S8" i="2"/>
  <c r="S20" i="2"/>
  <c r="S27" i="2"/>
  <c r="S15" i="2"/>
  <c r="S25" i="2"/>
  <c r="Q29" i="2"/>
  <c r="S29" i="2"/>
  <c r="S18" i="2"/>
  <c r="Q21" i="2"/>
  <c r="S21" i="2"/>
  <c r="S34" i="2"/>
  <c r="T13" i="2"/>
  <c r="U13" i="2" s="1"/>
  <c r="S12" i="2"/>
  <c r="Q12" i="2"/>
  <c r="S26" i="2"/>
  <c r="S9" i="2"/>
  <c r="S19" i="2"/>
  <c r="T34" i="2" l="1"/>
  <c r="U34" i="2" s="1"/>
  <c r="V34" i="2" s="1"/>
  <c r="T30" i="2"/>
  <c r="U30" i="2" s="1"/>
  <c r="V30" i="2" s="1"/>
  <c r="T33" i="2"/>
  <c r="U33" i="2" s="1"/>
  <c r="V33" i="2" s="1"/>
  <c r="T14" i="2"/>
  <c r="U14" i="2" s="1"/>
  <c r="V14" i="2" s="1"/>
  <c r="T29" i="2"/>
  <c r="U29" i="2" s="1"/>
  <c r="V29" i="2" s="1"/>
  <c r="T11" i="2"/>
  <c r="U11" i="2" s="1"/>
  <c r="V11" i="2" s="1"/>
  <c r="T23" i="2"/>
  <c r="U23" i="2" s="1"/>
  <c r="V23" i="2" s="1"/>
  <c r="T32" i="2"/>
  <c r="U32" i="2" s="1"/>
  <c r="T19" i="2"/>
  <c r="U19" i="2" s="1"/>
  <c r="T12" i="2"/>
  <c r="U12" i="2" s="1"/>
  <c r="V12" i="2" s="1"/>
  <c r="T25" i="2"/>
  <c r="U25" i="2" s="1"/>
  <c r="V25" i="2" s="1"/>
  <c r="T8" i="2"/>
  <c r="U8" i="2" s="1"/>
  <c r="V8" i="2" s="1"/>
  <c r="T35" i="2"/>
  <c r="U35" i="2" s="1"/>
  <c r="V35" i="2" s="1"/>
  <c r="T31" i="2"/>
  <c r="U31" i="2" s="1"/>
  <c r="V31" i="2" s="1"/>
  <c r="T26" i="2"/>
  <c r="U26" i="2" s="1"/>
  <c r="V26" i="2" s="1"/>
  <c r="T27" i="2"/>
  <c r="U27" i="2" s="1"/>
  <c r="V27" i="2" s="1"/>
  <c r="T17" i="2"/>
  <c r="U17" i="2" s="1"/>
  <c r="V17" i="2" s="1"/>
  <c r="T21" i="2"/>
  <c r="U21" i="2" s="1"/>
  <c r="V21" i="2" s="1"/>
  <c r="T20" i="2"/>
  <c r="U20" i="2" s="1"/>
  <c r="V20" i="2" s="1"/>
  <c r="T9" i="2"/>
  <c r="U9" i="2" s="1"/>
  <c r="V9" i="2" s="1"/>
  <c r="T18" i="2"/>
  <c r="U18" i="2" s="1"/>
  <c r="V18" i="2" s="1"/>
  <c r="T15" i="2"/>
  <c r="U15" i="2" s="1"/>
  <c r="V15" i="2" s="1"/>
  <c r="T24" i="2"/>
  <c r="U24" i="2" s="1"/>
  <c r="T28" i="2"/>
  <c r="U28" i="2" s="1"/>
  <c r="V28" i="2" s="1"/>
  <c r="T16" i="2"/>
  <c r="U16" i="2" s="1"/>
  <c r="V16" i="2" s="1"/>
  <c r="Q7" i="2"/>
  <c r="S7" i="2"/>
  <c r="V13" i="2"/>
  <c r="V19" i="2" l="1"/>
  <c r="V32" i="2"/>
  <c r="V24" i="2"/>
  <c r="T7" i="2"/>
  <c r="AL10" i="17"/>
  <c r="AK10" i="17"/>
  <c r="AI10" i="17"/>
  <c r="AE10" i="17"/>
  <c r="Z10" i="17"/>
  <c r="S10" i="17"/>
  <c r="R10" i="17"/>
  <c r="Q10" i="17"/>
  <c r="P10" i="17"/>
  <c r="N10" i="17"/>
  <c r="M10" i="17"/>
  <c r="L10" i="17"/>
  <c r="T8" i="17"/>
  <c r="O8" i="17"/>
  <c r="AJ8" i="17" s="1"/>
  <c r="T7" i="17"/>
  <c r="O7" i="17"/>
  <c r="AO7" i="17" s="1"/>
  <c r="T6" i="17"/>
  <c r="O6" i="17"/>
  <c r="AJ6" i="17" s="1"/>
  <c r="N39" i="2"/>
  <c r="L6" i="2"/>
  <c r="O6" i="2" s="1"/>
  <c r="R6" i="2" s="1"/>
  <c r="L39" i="2" l="1"/>
  <c r="U7" i="2"/>
  <c r="V7" i="2" s="1"/>
  <c r="T10" i="17"/>
  <c r="X6" i="17"/>
  <c r="O10" i="17"/>
  <c r="V6" i="17"/>
  <c r="AO6" i="17"/>
  <c r="U7" i="17"/>
  <c r="W7" i="17"/>
  <c r="AJ7" i="17"/>
  <c r="V8" i="17"/>
  <c r="AO8" i="17"/>
  <c r="U6" i="17"/>
  <c r="W6" i="17"/>
  <c r="V7" i="17"/>
  <c r="X7" i="17"/>
  <c r="X10" i="17" s="1"/>
  <c r="U8" i="17"/>
  <c r="O39" i="2" l="1"/>
  <c r="O41" i="2" s="1"/>
  <c r="P6" i="2"/>
  <c r="P39" i="2" s="1"/>
  <c r="R39" i="2"/>
  <c r="Y8" i="17"/>
  <c r="AA8" i="17" s="1"/>
  <c r="AB8" i="17" s="1"/>
  <c r="V10" i="17"/>
  <c r="Y6" i="17"/>
  <c r="AA6" i="17" s="1"/>
  <c r="AB6" i="17" s="1"/>
  <c r="U10" i="17"/>
  <c r="AJ10" i="17"/>
  <c r="Y7" i="17"/>
  <c r="W10" i="17"/>
  <c r="AO10" i="17"/>
  <c r="Q6" i="2" l="1"/>
  <c r="Q39" i="2" s="1"/>
  <c r="S6" i="2"/>
  <c r="AG8" i="17"/>
  <c r="AD8" i="17"/>
  <c r="AH8" i="17"/>
  <c r="AC8" i="17"/>
  <c r="AG6" i="17"/>
  <c r="AD6" i="17"/>
  <c r="AH6" i="17"/>
  <c r="AC6" i="17"/>
  <c r="AA7" i="17"/>
  <c r="AB7" i="17" s="1"/>
  <c r="Y10" i="17"/>
  <c r="S39" i="2" l="1"/>
  <c r="T6" i="2"/>
  <c r="T39" i="2" s="1"/>
  <c r="AF6" i="17"/>
  <c r="AF8" i="17"/>
  <c r="AA10" i="17"/>
  <c r="AM8" i="17"/>
  <c r="AN8" i="17" s="1"/>
  <c r="AP8" i="17" s="1"/>
  <c r="AB10" i="17"/>
  <c r="AH7" i="17"/>
  <c r="AG7" i="17"/>
  <c r="AD7" i="17"/>
  <c r="AC7" i="17"/>
  <c r="AM6" i="17"/>
  <c r="AN6" i="17" s="1"/>
  <c r="AP6" i="17" s="1"/>
  <c r="U6" i="2" l="1"/>
  <c r="U39" i="2" s="1"/>
  <c r="AF7" i="17"/>
  <c r="AM7" i="17"/>
  <c r="AN7" i="17" s="1"/>
  <c r="AP7" i="17" s="1"/>
  <c r="AQ7" i="17" s="1"/>
  <c r="AR7" i="17" s="1"/>
  <c r="AQ6" i="17"/>
  <c r="AR6" i="17" s="1"/>
  <c r="AQ8" i="17"/>
  <c r="AR8" i="17" s="1"/>
  <c r="AC10" i="17"/>
  <c r="AH10" i="17"/>
  <c r="AD10" i="17"/>
  <c r="AG10" i="17"/>
  <c r="AF10" i="17"/>
  <c r="V6" i="2" l="1"/>
  <c r="V39" i="2" s="1"/>
  <c r="AM10" i="17"/>
  <c r="AN10" i="17" l="1"/>
  <c r="AP10" i="17" l="1"/>
  <c r="AQ10" i="17"/>
  <c r="AR10" i="17" l="1"/>
  <c r="K2" i="14" l="1"/>
  <c r="L2" i="12"/>
  <c r="AN8" i="11"/>
  <c r="AK8" i="11"/>
  <c r="AJ8" i="11"/>
  <c r="AI8" i="11"/>
  <c r="AE8" i="11"/>
  <c r="Z8" i="11"/>
  <c r="S8" i="11"/>
  <c r="R8" i="11"/>
  <c r="Q8" i="11"/>
  <c r="P8" i="11"/>
  <c r="N8" i="11"/>
  <c r="M8" i="11"/>
  <c r="L8" i="11"/>
  <c r="T6" i="11"/>
  <c r="T8" i="11" s="1"/>
  <c r="O6" i="11"/>
  <c r="X6" i="11" s="1"/>
  <c r="X8" i="11" s="1"/>
  <c r="V6" i="11" l="1"/>
  <c r="V8" i="11" s="1"/>
  <c r="O8" i="11"/>
  <c r="U6" i="11"/>
  <c r="AH6" i="11" s="1"/>
  <c r="AH8" i="11" s="1"/>
  <c r="W6" i="11"/>
  <c r="W8" i="11" s="1"/>
  <c r="U8" i="11" l="1"/>
  <c r="AD6" i="11"/>
  <c r="AD8" i="11" s="1"/>
  <c r="Y6" i="11"/>
  <c r="Y8" i="11" l="1"/>
  <c r="AA6" i="11"/>
  <c r="AA8" i="11" s="1"/>
  <c r="AB6" i="11" l="1"/>
  <c r="AG6" i="11" s="1"/>
  <c r="AB8" i="11" l="1"/>
  <c r="AC6" i="11"/>
  <c r="AC8" i="11" s="1"/>
  <c r="AG8" i="11"/>
  <c r="AL6" i="11"/>
  <c r="AF6" i="11" l="1"/>
  <c r="AF8" i="11" s="1"/>
  <c r="AL8" i="11"/>
  <c r="AM6" i="11"/>
  <c r="AO6" i="11" l="1"/>
  <c r="AM8" i="11"/>
  <c r="AP6" i="11" l="1"/>
  <c r="AP8" i="11" s="1"/>
  <c r="AO8" i="11"/>
  <c r="AQ6" i="11" l="1"/>
  <c r="AQ8" i="11" s="1"/>
</calcChain>
</file>

<file path=xl/sharedStrings.xml><?xml version="1.0" encoding="utf-8"?>
<sst xmlns="http://schemas.openxmlformats.org/spreadsheetml/2006/main" count="617" uniqueCount="261">
  <si>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</si>
  <si>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</si>
  <si>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</si>
  <si>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</si>
  <si>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</si>
  <si>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</si>
  <si>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</si>
  <si>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</si>
  <si>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</si>
  <si>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</si>
  <si>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</si>
  <si>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</si>
  <si>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</si>
  <si>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</si>
  <si>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</si>
  <si>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</si>
  <si>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</si>
  <si>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</si>
  <si>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</si>
  <si>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</si>
  <si>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</si>
  <si>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</si>
  <si>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</si>
  <si>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</si>
  <si>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</si>
  <si>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</si>
  <si>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</si>
  <si>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</si>
  <si>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</si>
  <si>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</si>
  <si>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</si>
  <si>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</si>
  <si>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</si>
  <si>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</si>
  <si>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</si>
  <si>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</si>
  <si>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</si>
  <si>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</si>
  <si>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</si>
  <si>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</si>
  <si>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</si>
  <si>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</si>
  <si>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</si>
  <si>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</si>
  <si>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</si>
  <si>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</si>
  <si>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</si>
  <si>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</si>
  <si>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</si>
  <si>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</si>
  <si>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</si>
  <si>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</si>
  <si>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</si>
  <si>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</si>
  <si>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</si>
  <si>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</si>
  <si>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</si>
  <si>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</si>
  <si>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</si>
  <si>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</si>
  <si>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</si>
  <si>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</si>
  <si>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</si>
  <si>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</si>
  <si>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</si>
  <si>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</si>
  <si>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</si>
  <si>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</si>
  <si>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</si>
  <si>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</si>
  <si>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</si>
  <si>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</si>
  <si>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</si>
  <si>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</si>
  <si>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</si>
  <si>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</si>
  <si>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</si>
  <si>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</si>
  <si>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</si>
  <si>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</si>
  <si>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</si>
  <si>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</si>
  <si>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</si>
  <si>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</si>
  <si>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</si>
  <si>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</si>
  <si>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</si>
  <si>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</si>
  <si>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</si>
  <si>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</si>
  <si>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</si>
  <si>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</si>
  <si>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</si>
  <si>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</si>
  <si>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</si>
  <si>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</si>
  <si>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</si>
  <si>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</si>
  <si>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</si>
  <si>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</si>
  <si>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</si>
  <si>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</si>
  <si>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</si>
  <si>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</si>
  <si>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</si>
  <si>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</si>
  <si>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</si>
  <si>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</si>
  <si>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</si>
  <si>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</si>
  <si>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</si>
  <si>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</si>
  <si>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</si>
  <si>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</si>
  <si>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</si>
  <si>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</si>
  <si>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</si>
  <si>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</si>
  <si>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</si>
  <si>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</si>
  <si>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</si>
  <si>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</si>
  <si>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</si>
  <si>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</si>
  <si>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</si>
  <si>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</si>
  <si>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</si>
  <si>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</si>
  <si>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</si>
  <si>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</si>
  <si>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</si>
  <si>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</si>
  <si>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</si>
  <si>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</si>
  <si>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</si>
  <si>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</si>
  <si>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</si>
  <si>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</si>
  <si>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>Ajay Kumar Yadav</t>
  </si>
  <si>
    <t>PHOOL KUMAR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</si>
  <si>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</si>
  <si>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</si>
  <si>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</si>
  <si>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</si>
  <si>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</si>
  <si>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</si>
  <si>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</si>
  <si>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</si>
  <si>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</si>
  <si>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</si>
  <si>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</si>
  <si>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</si>
  <si>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</si>
  <si>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</si>
  <si>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</si>
  <si>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</si>
  <si>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</si>
  <si>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</si>
  <si>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</si>
  <si>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</si>
  <si>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 xml:space="preserve"> Rohit Kumar</t>
  </si>
  <si>
    <t>Satyaveer Singh</t>
  </si>
  <si>
    <t>101736519228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</si>
  <si>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</si>
  <si>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</si>
  <si>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</si>
  <si>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</si>
  <si>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</si>
  <si>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</si>
  <si>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</si>
  <si>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</si>
  <si>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</si>
  <si>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</si>
  <si>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</si>
  <si>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</si>
  <si>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</si>
  <si>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</si>
  <si>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</si>
  <si>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</si>
  <si>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</si>
  <si>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</si>
  <si>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</si>
  <si>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</si>
  <si>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</si>
  <si>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</si>
  <si>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</si>
  <si>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</si>
  <si>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</si>
  <si>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</si>
  <si>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</si>
  <si>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</si>
  <si>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</si>
  <si>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</si>
  <si>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</si>
  <si>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</si>
  <si>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</si>
  <si>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Sanjay Kumar</t>
  </si>
  <si>
    <t>Hari Nath</t>
  </si>
  <si>
    <t>101253499713</t>
  </si>
  <si>
    <t xml:space="preserve"> 6928731467</t>
  </si>
  <si>
    <t>MUKESH KUMAR</t>
  </si>
  <si>
    <t>RAMCHARAN THAKUR</t>
  </si>
  <si>
    <t>101477938441</t>
  </si>
  <si>
    <t xml:space="preserve"> 6929248765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</si>
  <si>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</si>
  <si>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</si>
  <si>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</si>
  <si>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</si>
  <si>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</si>
  <si>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</si>
  <si>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</si>
  <si>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</si>
  <si>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</si>
  <si>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</si>
  <si>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</si>
  <si>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</si>
  <si>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</si>
  <si>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</si>
  <si>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</si>
  <si>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</si>
  <si>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</si>
  <si>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</si>
  <si>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</si>
  <si>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</si>
  <si>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</si>
  <si>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</si>
  <si>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</si>
  <si>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</si>
  <si>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</si>
  <si>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</si>
  <si>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</si>
  <si>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</si>
  <si>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</si>
  <si>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</si>
  <si>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</si>
  <si>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</si>
  <si>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</si>
  <si>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</si>
  <si>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</si>
  <si>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</si>
  <si>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</si>
  <si>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 xml:space="preserve">Ankit  Singh </t>
  </si>
  <si>
    <t>27/01/2023</t>
  </si>
  <si>
    <t>Deo</t>
  </si>
  <si>
    <t>Ravinder Kaushik</t>
  </si>
  <si>
    <t>23/01/2023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</si>
  <si>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</si>
  <si>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</si>
  <si>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</si>
  <si>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</si>
  <si>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</si>
  <si>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</si>
  <si>
    <t>E-034</t>
  </si>
  <si>
    <t>Atul Kumar</t>
  </si>
  <si>
    <t>JASWANT SINGH</t>
  </si>
  <si>
    <t>101394006804</t>
  </si>
  <si>
    <t>DHL-Okhla-E-34</t>
  </si>
  <si>
    <t>Chandan Singh Bisht</t>
  </si>
  <si>
    <t>Padam Singh Bisht</t>
  </si>
  <si>
    <t>100122458452</t>
  </si>
  <si>
    <t xml:space="preserve"> 6930677178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</si>
</sst>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mm/yy;@"/>
    <numFmt numFmtId="165" formatCode="mmmm/yyyy"/>
    <numFmt numFmtId="166" formatCode="[$-409]d/mmm/yy;@"/>
  </numFmts>
  <fonts count="13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theme="1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7E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90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2" fillId="0" borderId="0" xfId="0" applyFont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1" fontId="2" fillId="0" borderId="0" xfId="0" applyNumberFormat="1" applyFont="1"/>
    <xf numFmtId="0" fontId="2" fillId="5" borderId="1" xfId="0" applyFon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12" fillId="13" borderId="1" xfId="0" applyFont="1" applyFill="1" applyBorder="1" applyAlignment="1">
      <alignment horizontal="right" wrapText="1"/>
    </xf>
    <xf numFmtId="2" fontId="2" fillId="0" borderId="0" xfId="0" applyNumberFormat="1" applyFont="1"/>
    <xf numFmtId="1" fontId="0" fillId="0" borderId="0" xfId="0" applyNumberFormat="1"/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40</xdr:col>
      <xdr:colOff>152400</xdr:colOff>
      <xdr:row>42</xdr:row>
      <xdr:rowOff>123825</xdr:rowOff>
    </xdr:from>
    <xdr:to>
      <xdr:col>41</xdr:col>
      <xdr:colOff>571500</xdr:colOff>
      <xdr:row>48</xdr:row>
      <xdr:rowOff>19050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41700" y="79248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247650</xdr:colOff>
      <xdr:row>39</xdr:row>
      <xdr:rowOff>114300</xdr:rowOff>
    </xdr:from>
    <xdr:to>
      <xdr:col>20</xdr:col>
      <xdr:colOff>114300</xdr:colOff>
      <xdr:row>45</xdr:row>
      <xdr:rowOff>9525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49125" y="740092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All%20Data%2021072023\Public\Documents\Downloads\2023\1.%20Salary\1.%20DM\8.Aug%202023\ATT\e%2034%20D%20M...ATTENDANCE%20AND%20OT%20FOR%20AUG'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TENDANCE"/>
      <sheetName val="OKHLA METRO"/>
      <sheetName val="OT"/>
    </sheetNames>
    <sheetDataSet>
      <sheetData sheetId="0"/>
      <sheetData sheetId="1"/>
      <sheetData sheetId="2">
        <row r="1">
          <cell r="A1" t="str">
            <v>Emp Code</v>
          </cell>
          <cell r="B1" t="str">
            <v>Emp Name</v>
          </cell>
          <cell r="C1" t="str">
            <v>Title</v>
          </cell>
          <cell r="D1">
            <v>1</v>
          </cell>
          <cell r="E1">
            <v>2</v>
          </cell>
          <cell r="F1">
            <v>3</v>
          </cell>
          <cell r="G1">
            <v>4</v>
          </cell>
          <cell r="H1">
            <v>5</v>
          </cell>
          <cell r="I1">
            <v>6</v>
          </cell>
          <cell r="J1">
            <v>7</v>
          </cell>
          <cell r="K1">
            <v>8</v>
          </cell>
          <cell r="L1">
            <v>9</v>
          </cell>
          <cell r="M1">
            <v>10</v>
          </cell>
          <cell r="N1">
            <v>11</v>
          </cell>
          <cell r="O1">
            <v>12</v>
          </cell>
          <cell r="P1">
            <v>13</v>
          </cell>
          <cell r="Q1">
            <v>14</v>
          </cell>
          <cell r="R1">
            <v>15</v>
          </cell>
          <cell r="S1">
            <v>16</v>
          </cell>
          <cell r="T1">
            <v>17</v>
          </cell>
          <cell r="U1">
            <v>18</v>
          </cell>
          <cell r="V1">
            <v>19</v>
          </cell>
          <cell r="W1">
            <v>20</v>
          </cell>
          <cell r="X1">
            <v>21</v>
          </cell>
          <cell r="Y1">
            <v>22</v>
          </cell>
          <cell r="Z1">
            <v>23</v>
          </cell>
          <cell r="AA1">
            <v>24</v>
          </cell>
          <cell r="AB1">
            <v>25</v>
          </cell>
          <cell r="AC1">
            <v>26</v>
          </cell>
          <cell r="AD1">
            <v>27</v>
          </cell>
          <cell r="AE1">
            <v>28</v>
          </cell>
          <cell r="AF1">
            <v>29</v>
          </cell>
          <cell r="AG1">
            <v>30</v>
          </cell>
          <cell r="AH1">
            <v>31</v>
          </cell>
          <cell r="AI1" t="str">
            <v>Total</v>
          </cell>
          <cell r="AJ1" t="str">
            <v>OT HR</v>
          </cell>
        </row>
        <row r="2">
          <cell r="A2">
            <v>3562039482</v>
          </cell>
          <cell r="B2" t="str">
            <v>Amit Kumar Morwal</v>
          </cell>
          <cell r="C2" t="str">
            <v>DM INDUSTRY</v>
          </cell>
          <cell r="D2"/>
          <cell r="E2"/>
          <cell r="F2"/>
          <cell r="G2"/>
          <cell r="H2"/>
          <cell r="I2"/>
          <cell r="J2"/>
          <cell r="K2"/>
          <cell r="L2"/>
          <cell r="M2"/>
          <cell r="N2">
            <v>3.3333333333333333E-2</v>
          </cell>
          <cell r="O2"/>
          <cell r="P2"/>
          <cell r="Q2"/>
          <cell r="R2"/>
          <cell r="S2"/>
          <cell r="T2"/>
          <cell r="U2"/>
          <cell r="V2"/>
          <cell r="W2"/>
          <cell r="X2"/>
          <cell r="Y2"/>
          <cell r="Z2"/>
          <cell r="AA2"/>
          <cell r="AB2">
            <v>2.2916666666666669E-2</v>
          </cell>
          <cell r="AC2"/>
          <cell r="AD2"/>
          <cell r="AE2"/>
          <cell r="AF2"/>
          <cell r="AG2"/>
          <cell r="AH2"/>
          <cell r="AI2">
            <v>5.6250000000000001E-2</v>
          </cell>
          <cell r="AJ2">
            <v>1.35</v>
          </cell>
        </row>
        <row r="3">
          <cell r="A3">
            <v>3562041683</v>
          </cell>
          <cell r="B3" t="str">
            <v>Soniya Bhandari</v>
          </cell>
          <cell r="C3" t="str">
            <v>DM INDUSTRY</v>
          </cell>
          <cell r="D3"/>
          <cell r="E3"/>
          <cell r="F3">
            <v>4.027777777777778E-2</v>
          </cell>
          <cell r="G3"/>
          <cell r="H3">
            <v>2.361111111111111E-2</v>
          </cell>
          <cell r="I3"/>
          <cell r="J3"/>
          <cell r="K3"/>
          <cell r="L3"/>
          <cell r="M3"/>
          <cell r="N3"/>
          <cell r="O3"/>
          <cell r="P3"/>
          <cell r="Q3"/>
          <cell r="R3"/>
          <cell r="S3"/>
          <cell r="T3">
            <v>2.2222222222222223E-2</v>
          </cell>
          <cell r="U3"/>
          <cell r="V3"/>
          <cell r="W3"/>
          <cell r="X3"/>
          <cell r="Y3"/>
          <cell r="Z3"/>
          <cell r="AA3"/>
          <cell r="AB3"/>
          <cell r="AC3"/>
          <cell r="AD3"/>
          <cell r="AE3"/>
          <cell r="AF3"/>
          <cell r="AG3"/>
          <cell r="AH3"/>
          <cell r="AI3">
            <v>8.611111111111111E-2</v>
          </cell>
          <cell r="AJ3">
            <v>2.0666666666666664</v>
          </cell>
        </row>
        <row r="4">
          <cell r="A4">
            <v>3562079623</v>
          </cell>
          <cell r="B4" t="str">
            <v>Hemant Sharma</v>
          </cell>
          <cell r="C4" t="str">
            <v xml:space="preserve">DM INDUSTRY </v>
          </cell>
          <cell r="D4"/>
          <cell r="E4"/>
          <cell r="F4"/>
          <cell r="G4"/>
          <cell r="H4"/>
          <cell r="I4"/>
          <cell r="J4">
            <v>5.7638888888888885E-2</v>
          </cell>
          <cell r="K4">
            <v>2.0833333333333332E-2</v>
          </cell>
          <cell r="L4"/>
          <cell r="M4"/>
          <cell r="N4">
            <v>3.888888888888889E-2</v>
          </cell>
          <cell r="O4">
            <v>4.3055555555555562E-2</v>
          </cell>
          <cell r="P4"/>
          <cell r="Q4">
            <v>4.3750000000000004E-2</v>
          </cell>
          <cell r="R4">
            <v>0.39583333333333331</v>
          </cell>
          <cell r="S4"/>
          <cell r="T4"/>
          <cell r="U4"/>
          <cell r="V4"/>
          <cell r="W4"/>
          <cell r="X4"/>
          <cell r="Y4">
            <v>5.1388888888888894E-2</v>
          </cell>
          <cell r="Z4"/>
          <cell r="AA4">
            <v>4.027777777777778E-2</v>
          </cell>
          <cell r="AB4"/>
          <cell r="AC4"/>
          <cell r="AD4"/>
          <cell r="AE4"/>
          <cell r="AF4">
            <v>5.5555555555555552E-2</v>
          </cell>
          <cell r="AG4"/>
          <cell r="AH4"/>
          <cell r="AI4">
            <v>0.74722222222222223</v>
          </cell>
          <cell r="AJ4">
            <v>17.933333333333334</v>
          </cell>
        </row>
        <row r="5">
          <cell r="A5">
            <v>3562028794</v>
          </cell>
          <cell r="B5" t="str">
            <v>Amit Kumar</v>
          </cell>
          <cell r="C5" t="str">
            <v>DM INDUSTRY</v>
          </cell>
          <cell r="D5"/>
          <cell r="E5"/>
          <cell r="F5"/>
          <cell r="G5"/>
          <cell r="H5"/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/>
          <cell r="W5"/>
          <cell r="X5"/>
          <cell r="Y5"/>
          <cell r="Z5"/>
          <cell r="AA5"/>
          <cell r="AB5"/>
          <cell r="AC5"/>
          <cell r="AD5"/>
          <cell r="AE5"/>
          <cell r="AF5"/>
          <cell r="AG5"/>
          <cell r="AH5">
            <v>8.6111111111111124E-2</v>
          </cell>
          <cell r="AI5">
            <v>8.6111111111111124E-2</v>
          </cell>
          <cell r="AJ5">
            <v>2.0666666666666669</v>
          </cell>
        </row>
        <row r="6">
          <cell r="A6">
            <v>3562060691</v>
          </cell>
          <cell r="B6" t="str">
            <v xml:space="preserve"> Rohit Kumar</v>
          </cell>
          <cell r="C6" t="str">
            <v>DM INDUSTRY</v>
          </cell>
          <cell r="D6"/>
          <cell r="E6"/>
          <cell r="F6">
            <v>4.1666666666666664E-2</v>
          </cell>
          <cell r="G6"/>
          <cell r="H6"/>
          <cell r="I6"/>
          <cell r="J6"/>
          <cell r="K6"/>
          <cell r="L6"/>
          <cell r="M6">
            <v>3.0555555555555555E-2</v>
          </cell>
          <cell r="N6"/>
          <cell r="O6"/>
          <cell r="P6"/>
          <cell r="Q6"/>
          <cell r="R6">
            <v>0.36944444444444446</v>
          </cell>
          <cell r="S6"/>
          <cell r="T6"/>
          <cell r="U6"/>
          <cell r="V6"/>
          <cell r="W6"/>
          <cell r="X6">
            <v>2.4305555555555556E-2</v>
          </cell>
          <cell r="Y6"/>
          <cell r="Z6"/>
          <cell r="AA6"/>
          <cell r="AB6"/>
          <cell r="AC6"/>
          <cell r="AD6"/>
          <cell r="AE6"/>
          <cell r="AF6"/>
          <cell r="AG6"/>
          <cell r="AH6">
            <v>2.2916666666666669E-2</v>
          </cell>
          <cell r="AI6">
            <v>0.48888888888888893</v>
          </cell>
          <cell r="AJ6">
            <v>11.733333333333334</v>
          </cell>
        </row>
        <row r="7">
          <cell r="A7">
            <v>3562056132</v>
          </cell>
          <cell r="B7" t="str">
            <v>ASHISH KUMAR PANDEY</v>
          </cell>
          <cell r="C7" t="str">
            <v>DM INDUSTRY</v>
          </cell>
          <cell r="D7"/>
          <cell r="E7"/>
          <cell r="F7">
            <v>2.4999999999999998E-2</v>
          </cell>
          <cell r="G7"/>
          <cell r="H7"/>
          <cell r="I7"/>
          <cell r="J7"/>
          <cell r="K7"/>
          <cell r="L7"/>
          <cell r="M7"/>
          <cell r="N7"/>
          <cell r="O7"/>
          <cell r="P7"/>
          <cell r="Q7"/>
          <cell r="R7"/>
          <cell r="S7"/>
          <cell r="T7"/>
          <cell r="U7"/>
          <cell r="V7"/>
          <cell r="W7"/>
          <cell r="X7"/>
          <cell r="Y7"/>
          <cell r="Z7"/>
          <cell r="AA7"/>
          <cell r="AB7"/>
          <cell r="AC7"/>
          <cell r="AD7"/>
          <cell r="AE7"/>
          <cell r="AF7"/>
          <cell r="AG7"/>
          <cell r="AH7"/>
          <cell r="AI7">
            <v>2.4999999999999998E-2</v>
          </cell>
          <cell r="AJ7">
            <v>0.6</v>
          </cell>
        </row>
        <row r="8">
          <cell r="A8">
            <v>3562044038</v>
          </cell>
          <cell r="B8" t="str">
            <v>Vinod Kumar Yadav</v>
          </cell>
          <cell r="C8" t="str">
            <v>DM INDUSTRY</v>
          </cell>
          <cell r="D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Y8"/>
          <cell r="Z8"/>
          <cell r="AA8"/>
          <cell r="AB8"/>
          <cell r="AC8"/>
          <cell r="AD8"/>
          <cell r="AE8"/>
          <cell r="AF8"/>
          <cell r="AG8"/>
          <cell r="AH8"/>
          <cell r="AI8">
            <v>0</v>
          </cell>
          <cell r="AJ8">
            <v>0</v>
          </cell>
        </row>
        <row r="9">
          <cell r="A9">
            <v>3562044118</v>
          </cell>
          <cell r="B9" t="str">
            <v>Rajesh Parsad</v>
          </cell>
          <cell r="C9" t="str">
            <v>DM INDUSTRY</v>
          </cell>
          <cell r="D9"/>
          <cell r="E9"/>
          <cell r="F9"/>
          <cell r="G9"/>
          <cell r="H9"/>
          <cell r="I9"/>
          <cell r="J9"/>
          <cell r="K9"/>
          <cell r="L9"/>
          <cell r="M9">
            <v>2.361111111111111E-2</v>
          </cell>
          <cell r="N9">
            <v>2.7777777777777776E-2</v>
          </cell>
          <cell r="O9"/>
          <cell r="P9"/>
          <cell r="Q9">
            <v>2.2916666666666669E-2</v>
          </cell>
          <cell r="R9"/>
          <cell r="S9"/>
          <cell r="T9"/>
          <cell r="U9">
            <v>6.3194444444444442E-2</v>
          </cell>
          <cell r="V9"/>
          <cell r="W9"/>
          <cell r="X9">
            <v>2.0833333333333332E-2</v>
          </cell>
          <cell r="Y9">
            <v>3.4027777777777775E-2</v>
          </cell>
          <cell r="Z9">
            <v>4.1666666666666664E-2</v>
          </cell>
          <cell r="AA9"/>
          <cell r="AB9">
            <v>6.0416666666666667E-2</v>
          </cell>
          <cell r="AC9"/>
          <cell r="AD9"/>
          <cell r="AE9"/>
          <cell r="AF9"/>
          <cell r="AG9"/>
          <cell r="AH9"/>
          <cell r="AI9">
            <v>0.29444444444444445</v>
          </cell>
          <cell r="AJ9">
            <v>7.0666666666666664</v>
          </cell>
        </row>
        <row r="10">
          <cell r="A10">
            <v>3562044037</v>
          </cell>
          <cell r="B10" t="str">
            <v>SHAMSHER  BAHADUR SINGH</v>
          </cell>
          <cell r="C10" t="str">
            <v>DM INDUSTRY</v>
          </cell>
          <cell r="D10"/>
          <cell r="E10"/>
          <cell r="F10"/>
          <cell r="G10"/>
          <cell r="H10"/>
          <cell r="I10"/>
          <cell r="J10"/>
          <cell r="K10"/>
          <cell r="L10"/>
          <cell r="M10"/>
          <cell r="N10"/>
          <cell r="O10"/>
          <cell r="P10"/>
          <cell r="Q10"/>
          <cell r="R10"/>
          <cell r="S10"/>
          <cell r="T10">
            <v>6.805555555555555E-2</v>
          </cell>
          <cell r="U10"/>
          <cell r="V10"/>
          <cell r="W10"/>
          <cell r="X10"/>
          <cell r="Y10"/>
          <cell r="Z10">
            <v>7.1527777777777787E-2</v>
          </cell>
          <cell r="AA10"/>
          <cell r="AB10"/>
          <cell r="AC10"/>
          <cell r="AD10"/>
          <cell r="AE10"/>
          <cell r="AF10"/>
          <cell r="AG10"/>
          <cell r="AH10"/>
          <cell r="AI10">
            <v>0.13958333333333334</v>
          </cell>
          <cell r="AJ10">
            <v>3.35</v>
          </cell>
        </row>
        <row r="11">
          <cell r="A11">
            <v>3562043319</v>
          </cell>
          <cell r="B11" t="str">
            <v>Chandan Singh Bisht</v>
          </cell>
          <cell r="C11" t="str">
            <v>DM INDUSTRY</v>
          </cell>
          <cell r="D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Y11"/>
          <cell r="Z11">
            <v>3.6805555555555557E-2</v>
          </cell>
          <cell r="AA11"/>
          <cell r="AB11"/>
          <cell r="AC11"/>
          <cell r="AD11"/>
          <cell r="AE11"/>
          <cell r="AF11"/>
          <cell r="AG11"/>
          <cell r="AH11"/>
          <cell r="AI11">
            <v>3.6805555555555557E-2</v>
          </cell>
          <cell r="AJ11">
            <v>0.8833333333333333</v>
          </cell>
        </row>
        <row r="12">
          <cell r="A12">
            <v>3562044036</v>
          </cell>
          <cell r="B12" t="str">
            <v>Dinesh Kumar</v>
          </cell>
          <cell r="C12" t="str">
            <v>DM INDUSTRY</v>
          </cell>
          <cell r="D12"/>
          <cell r="E12"/>
          <cell r="F12"/>
          <cell r="G12">
            <v>6.5277777777777782E-2</v>
          </cell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>
            <v>0.38611111111111113</v>
          </cell>
          <cell r="S12"/>
          <cell r="T12"/>
          <cell r="U12"/>
          <cell r="V12"/>
          <cell r="W12">
            <v>2.2222222222222223E-2</v>
          </cell>
          <cell r="X12"/>
          <cell r="Y12"/>
          <cell r="Z12"/>
          <cell r="AA12"/>
          <cell r="AB12"/>
          <cell r="AC12"/>
          <cell r="AD12"/>
          <cell r="AE12"/>
          <cell r="AF12">
            <v>2.0833333333333332E-2</v>
          </cell>
          <cell r="AG12"/>
          <cell r="AH12"/>
          <cell r="AI12">
            <v>0.49444444444444441</v>
          </cell>
          <cell r="AJ12">
            <v>11.866666666666665</v>
          </cell>
        </row>
        <row r="13">
          <cell r="A13">
            <v>3562044119</v>
          </cell>
          <cell r="B13" t="str">
            <v>Ajay Kumar .</v>
          </cell>
          <cell r="C13" t="str">
            <v>DM INDUSTRY</v>
          </cell>
          <cell r="D13"/>
          <cell r="E13"/>
          <cell r="F13"/>
          <cell r="G13"/>
          <cell r="H13"/>
          <cell r="I13"/>
          <cell r="J13"/>
          <cell r="K13"/>
          <cell r="L13"/>
          <cell r="M13"/>
          <cell r="N13"/>
          <cell r="O13"/>
          <cell r="P13"/>
          <cell r="Q13"/>
          <cell r="R13">
            <v>0.3833333333333333</v>
          </cell>
          <cell r="S13"/>
          <cell r="T13"/>
          <cell r="U13"/>
          <cell r="V13"/>
          <cell r="W13"/>
          <cell r="X13">
            <v>2.1527777777777781E-2</v>
          </cell>
          <cell r="Y13"/>
          <cell r="Z13"/>
          <cell r="AA13">
            <v>2.1527777777777781E-2</v>
          </cell>
          <cell r="AB13"/>
          <cell r="AC13"/>
          <cell r="AD13"/>
          <cell r="AE13"/>
          <cell r="AF13"/>
          <cell r="AG13"/>
          <cell r="AH13"/>
          <cell r="AI13">
            <v>0.42638888888888882</v>
          </cell>
          <cell r="AJ13">
            <v>10.233333333333331</v>
          </cell>
        </row>
        <row r="14">
          <cell r="A14">
            <v>3562026861</v>
          </cell>
          <cell r="B14" t="str">
            <v>Deepak Kumar</v>
          </cell>
          <cell r="C14" t="str">
            <v>DM INDUSTRY</v>
          </cell>
          <cell r="D14"/>
          <cell r="E14"/>
          <cell r="F14"/>
          <cell r="G14"/>
          <cell r="H14"/>
          <cell r="I14"/>
          <cell r="J14"/>
          <cell r="K14"/>
          <cell r="L14"/>
          <cell r="M14"/>
          <cell r="N14"/>
          <cell r="O14"/>
          <cell r="P14"/>
          <cell r="Q14"/>
          <cell r="R14"/>
          <cell r="S14"/>
          <cell r="T14"/>
          <cell r="U14"/>
          <cell r="V14"/>
          <cell r="W14"/>
          <cell r="X14"/>
          <cell r="Y14">
            <v>4.2361111111111106E-2</v>
          </cell>
          <cell r="Z14">
            <v>2.4999999999999998E-2</v>
          </cell>
          <cell r="AA14">
            <v>2.361111111111111E-2</v>
          </cell>
          <cell r="AB14"/>
          <cell r="AC14"/>
          <cell r="AD14"/>
          <cell r="AE14"/>
          <cell r="AF14">
            <v>3.0555555555555555E-2</v>
          </cell>
          <cell r="AG14"/>
          <cell r="AH14"/>
          <cell r="AI14">
            <v>0.12152777777777778</v>
          </cell>
          <cell r="AJ14">
            <v>2.9166666666666665</v>
          </cell>
        </row>
        <row r="15">
          <cell r="A15">
            <v>3562018295</v>
          </cell>
          <cell r="B15" t="str">
            <v>Amar Nath Singh</v>
          </cell>
          <cell r="C15" t="str">
            <v>DM INDUSTRY</v>
          </cell>
          <cell r="D15"/>
          <cell r="E15"/>
          <cell r="F15">
            <v>3.5416666666666666E-2</v>
          </cell>
          <cell r="G15"/>
          <cell r="H15">
            <v>5.9722222222222225E-2</v>
          </cell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Y15"/>
          <cell r="Z15"/>
          <cell r="AA15">
            <v>7.5694444444444439E-2</v>
          </cell>
          <cell r="AB15"/>
          <cell r="AC15"/>
          <cell r="AD15"/>
          <cell r="AE15">
            <v>2.8472222222222222E-2</v>
          </cell>
          <cell r="AF15"/>
          <cell r="AG15">
            <v>0.16805555555555554</v>
          </cell>
          <cell r="AH15"/>
          <cell r="AI15">
            <v>0.36736111111111114</v>
          </cell>
          <cell r="AJ15">
            <v>8.8166666666666664</v>
          </cell>
        </row>
        <row r="16">
          <cell r="A16">
            <v>3562030249</v>
          </cell>
          <cell r="B16" t="str">
            <v>Rafi Uddin</v>
          </cell>
          <cell r="C16" t="str">
            <v>DM INDUSTRY</v>
          </cell>
          <cell r="D16"/>
          <cell r="E16"/>
          <cell r="F16"/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Y16"/>
          <cell r="Z16"/>
          <cell r="AA16"/>
          <cell r="AB16"/>
          <cell r="AC16">
            <v>3.7499999999999999E-2</v>
          </cell>
          <cell r="AD16"/>
          <cell r="AE16"/>
          <cell r="AF16"/>
          <cell r="AG16"/>
          <cell r="AH16"/>
          <cell r="AI16">
            <v>3.7499999999999999E-2</v>
          </cell>
          <cell r="AJ16">
            <v>0.89999999999999991</v>
          </cell>
        </row>
        <row r="17">
          <cell r="A17">
            <v>3562017867</v>
          </cell>
          <cell r="B17" t="str">
            <v>Prince Kumar</v>
          </cell>
          <cell r="C17" t="str">
            <v>DM INDUSTRY</v>
          </cell>
          <cell r="D17"/>
          <cell r="E17"/>
          <cell r="F17"/>
          <cell r="G17"/>
          <cell r="H17"/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Y17"/>
          <cell r="Z17"/>
          <cell r="AA17"/>
          <cell r="AB17"/>
          <cell r="AC17"/>
          <cell r="AD17"/>
          <cell r="AE17"/>
          <cell r="AF17"/>
          <cell r="AG17"/>
          <cell r="AH17"/>
          <cell r="AI17">
            <v>0</v>
          </cell>
          <cell r="AJ17">
            <v>0</v>
          </cell>
        </row>
        <row r="18">
          <cell r="A18">
            <v>3562017868</v>
          </cell>
          <cell r="B18" t="str">
            <v>Rupesh Kumar</v>
          </cell>
          <cell r="C18" t="str">
            <v>DM INDUSTRY</v>
          </cell>
          <cell r="D18"/>
          <cell r="E18"/>
          <cell r="F18">
            <v>3.2638888888888891E-2</v>
          </cell>
          <cell r="G18"/>
          <cell r="H18">
            <v>3.5416666666666666E-2</v>
          </cell>
          <cell r="I18"/>
          <cell r="J18"/>
          <cell r="K18"/>
          <cell r="L18"/>
          <cell r="M18"/>
          <cell r="N18">
            <v>2.1527777777777781E-2</v>
          </cell>
          <cell r="O18"/>
          <cell r="P18"/>
          <cell r="Q18">
            <v>3.2638888888888891E-2</v>
          </cell>
          <cell r="R18"/>
          <cell r="S18"/>
          <cell r="T18"/>
          <cell r="U18"/>
          <cell r="V18"/>
          <cell r="W18"/>
          <cell r="X18"/>
          <cell r="Y18"/>
          <cell r="Z18"/>
          <cell r="AA18">
            <v>4.9999999999999996E-2</v>
          </cell>
          <cell r="AB18">
            <v>0.12083333333333333</v>
          </cell>
          <cell r="AC18">
            <v>4.3055555555555562E-2</v>
          </cell>
          <cell r="AD18"/>
          <cell r="AE18"/>
          <cell r="AF18"/>
          <cell r="AG18">
            <v>0.16874999999999998</v>
          </cell>
          <cell r="AH18"/>
          <cell r="AI18">
            <v>0.50486111111111109</v>
          </cell>
          <cell r="AJ18">
            <v>12.116666666666667</v>
          </cell>
        </row>
        <row r="19">
          <cell r="A19">
            <v>3562027124</v>
          </cell>
          <cell r="B19" t="str">
            <v xml:space="preserve">Ajay Kumar </v>
          </cell>
          <cell r="C19" t="str">
            <v>DM INDUSTRY</v>
          </cell>
          <cell r="D19"/>
          <cell r="E19"/>
          <cell r="F19"/>
          <cell r="G19"/>
          <cell r="H19"/>
          <cell r="I19"/>
          <cell r="J19"/>
          <cell r="K19"/>
          <cell r="L19"/>
          <cell r="M19"/>
          <cell r="N19"/>
          <cell r="O19"/>
          <cell r="P19"/>
          <cell r="Q19">
            <v>3.2638888888888891E-2</v>
          </cell>
          <cell r="R19"/>
          <cell r="S19"/>
          <cell r="T19"/>
          <cell r="U19"/>
          <cell r="V19"/>
          <cell r="W19"/>
          <cell r="X19"/>
          <cell r="Y19"/>
          <cell r="Z19"/>
          <cell r="AA19"/>
          <cell r="AB19"/>
          <cell r="AC19"/>
          <cell r="AD19"/>
          <cell r="AE19"/>
          <cell r="AF19"/>
          <cell r="AG19"/>
          <cell r="AH19">
            <v>4.0972222222222222E-2</v>
          </cell>
          <cell r="AI19">
            <v>7.3611111111111113E-2</v>
          </cell>
          <cell r="AJ19">
            <v>1.7666666666666666</v>
          </cell>
        </row>
        <row r="20">
          <cell r="A20">
            <v>3562026906</v>
          </cell>
          <cell r="B20" t="str">
            <v>Jitender Uppal</v>
          </cell>
          <cell r="C20" t="str">
            <v>DM INDUSTRY</v>
          </cell>
          <cell r="D20"/>
          <cell r="E20"/>
          <cell r="F20"/>
          <cell r="G20"/>
          <cell r="H20"/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S20"/>
          <cell r="T20"/>
          <cell r="U20"/>
          <cell r="V20"/>
          <cell r="W20"/>
          <cell r="X20"/>
          <cell r="Y20"/>
          <cell r="Z20"/>
          <cell r="AA20"/>
          <cell r="AB20"/>
          <cell r="AC20"/>
          <cell r="AD20"/>
          <cell r="AE20"/>
          <cell r="AF20"/>
          <cell r="AG20"/>
          <cell r="AH20"/>
          <cell r="AI20">
            <v>0</v>
          </cell>
          <cell r="AJ20">
            <v>0</v>
          </cell>
        </row>
        <row r="21">
          <cell r="A21">
            <v>3562019997</v>
          </cell>
          <cell r="B21" t="str">
            <v>Sanjay Kumar</v>
          </cell>
          <cell r="C21" t="str">
            <v>DM INDUSTRY</v>
          </cell>
          <cell r="D21"/>
          <cell r="E21"/>
          <cell r="F21"/>
          <cell r="G21"/>
          <cell r="H21"/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/>
          <cell r="T21"/>
          <cell r="U21"/>
          <cell r="V21"/>
          <cell r="W21"/>
          <cell r="X21"/>
          <cell r="Y21"/>
          <cell r="Z21"/>
          <cell r="AA21"/>
          <cell r="AB21"/>
          <cell r="AC21"/>
          <cell r="AD21"/>
          <cell r="AE21"/>
          <cell r="AF21"/>
          <cell r="AG21"/>
          <cell r="AH21"/>
          <cell r="AI21">
            <v>0</v>
          </cell>
          <cell r="AJ21">
            <v>0</v>
          </cell>
        </row>
        <row r="22">
          <cell r="A22">
            <v>3562021019</v>
          </cell>
          <cell r="B22" t="str">
            <v>Bintu Kumar</v>
          </cell>
          <cell r="C22" t="str">
            <v>DM INDUSTRY</v>
          </cell>
          <cell r="D22"/>
          <cell r="E22"/>
          <cell r="F22"/>
          <cell r="G22"/>
          <cell r="H22"/>
          <cell r="I22"/>
          <cell r="J22"/>
          <cell r="K22"/>
          <cell r="L22"/>
          <cell r="M22"/>
          <cell r="N22"/>
          <cell r="O22"/>
          <cell r="P22"/>
          <cell r="Q22"/>
          <cell r="R22"/>
          <cell r="S22"/>
          <cell r="T22"/>
          <cell r="U22"/>
          <cell r="V22"/>
          <cell r="W22"/>
          <cell r="X22"/>
          <cell r="Y22"/>
          <cell r="Z22"/>
          <cell r="AA22"/>
          <cell r="AB22"/>
          <cell r="AC22"/>
          <cell r="AD22"/>
          <cell r="AE22"/>
          <cell r="AF22"/>
          <cell r="AG22"/>
          <cell r="AH22"/>
          <cell r="AI22">
            <v>0</v>
          </cell>
          <cell r="AJ22">
            <v>0</v>
          </cell>
        </row>
        <row r="23">
          <cell r="A23">
            <v>3562027123</v>
          </cell>
          <cell r="B23" t="str">
            <v>Balaji Gond</v>
          </cell>
          <cell r="C23" t="str">
            <v>DM INDUSTRY</v>
          </cell>
          <cell r="D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Y23"/>
          <cell r="Z23"/>
          <cell r="AA23"/>
          <cell r="AB23"/>
          <cell r="AC23"/>
          <cell r="AD23"/>
          <cell r="AE23"/>
          <cell r="AF23"/>
          <cell r="AG23"/>
          <cell r="AH23"/>
          <cell r="AI23">
            <v>0</v>
          </cell>
          <cell r="AJ23">
            <v>0</v>
          </cell>
        </row>
        <row r="24">
          <cell r="A24">
            <v>3562021020</v>
          </cell>
          <cell r="B24" t="str">
            <v>Yogender Bhandari</v>
          </cell>
          <cell r="C24" t="str">
            <v>DM INDUSTRY</v>
          </cell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>
            <v>4.1666666666666664E-2</v>
          </cell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  <cell r="AE24"/>
          <cell r="AF24">
            <v>2.1527777777777781E-2</v>
          </cell>
          <cell r="AG24"/>
          <cell r="AH24">
            <v>0.14583333333333334</v>
          </cell>
          <cell r="AI24">
            <v>0.20902777777777778</v>
          </cell>
          <cell r="AJ24">
            <v>5.0166666666666666</v>
          </cell>
        </row>
        <row r="25">
          <cell r="A25">
            <v>3562027441</v>
          </cell>
          <cell r="B25" t="str">
            <v>Mukesh Kumar</v>
          </cell>
          <cell r="C25" t="str">
            <v>DM INDUSTRY</v>
          </cell>
          <cell r="D25"/>
          <cell r="E25"/>
          <cell r="F25"/>
          <cell r="G25"/>
          <cell r="H25"/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/>
          <cell r="W25"/>
          <cell r="X25"/>
          <cell r="Y25"/>
          <cell r="Z25"/>
          <cell r="AA25"/>
          <cell r="AB25"/>
          <cell r="AC25"/>
          <cell r="AD25"/>
          <cell r="AE25"/>
          <cell r="AF25"/>
          <cell r="AG25"/>
          <cell r="AH25"/>
          <cell r="AI25">
            <v>0</v>
          </cell>
          <cell r="AJ25">
            <v>0</v>
          </cell>
        </row>
        <row r="26">
          <cell r="A26">
            <v>3562030436</v>
          </cell>
          <cell r="B26" t="str">
            <v>Saiyed Altamas</v>
          </cell>
          <cell r="C26" t="str">
            <v>DM INDUSTRY</v>
          </cell>
          <cell r="D26"/>
          <cell r="E26"/>
          <cell r="F26"/>
          <cell r="G26"/>
          <cell r="H26"/>
          <cell r="I26"/>
          <cell r="J26"/>
          <cell r="K26"/>
          <cell r="L26"/>
          <cell r="M26"/>
          <cell r="N26"/>
          <cell r="O26"/>
          <cell r="P26"/>
          <cell r="Q26"/>
          <cell r="R26"/>
          <cell r="S26"/>
          <cell r="T26"/>
          <cell r="U26"/>
          <cell r="V26"/>
          <cell r="W26"/>
          <cell r="X26"/>
          <cell r="Y26"/>
          <cell r="Z26"/>
          <cell r="AA26"/>
          <cell r="AB26"/>
          <cell r="AC26"/>
          <cell r="AD26"/>
          <cell r="AE26"/>
          <cell r="AF26"/>
          <cell r="AG26"/>
          <cell r="AH26"/>
          <cell r="AI26">
            <v>0</v>
          </cell>
          <cell r="AJ26">
            <v>0</v>
          </cell>
        </row>
        <row r="27">
          <cell r="A27">
            <v>3562037113</v>
          </cell>
          <cell r="B27" t="str">
            <v>Md Arshad</v>
          </cell>
          <cell r="C27" t="str">
            <v>DM INDUSTRY</v>
          </cell>
          <cell r="D27"/>
          <cell r="E27"/>
          <cell r="F27"/>
          <cell r="G27"/>
          <cell r="H27"/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S27"/>
          <cell r="T27"/>
          <cell r="U27"/>
          <cell r="V27"/>
          <cell r="W27"/>
          <cell r="X27"/>
          <cell r="Y27"/>
          <cell r="Z27"/>
          <cell r="AA27"/>
          <cell r="AB27"/>
          <cell r="AC27"/>
          <cell r="AD27"/>
          <cell r="AE27"/>
          <cell r="AF27"/>
          <cell r="AG27"/>
          <cell r="AH27"/>
          <cell r="AI27">
            <v>0</v>
          </cell>
          <cell r="AJ27">
            <v>0</v>
          </cell>
        </row>
        <row r="28">
          <cell r="A28">
            <v>3562029973</v>
          </cell>
          <cell r="B28" t="str">
            <v xml:space="preserve">MAGENDER KUMAR </v>
          </cell>
          <cell r="C28" t="str">
            <v>DM INDUSTRY</v>
          </cell>
          <cell r="D28"/>
          <cell r="E28"/>
          <cell r="F28"/>
          <cell r="G28"/>
          <cell r="H28"/>
          <cell r="I28"/>
          <cell r="J28"/>
          <cell r="K28"/>
          <cell r="L28"/>
          <cell r="M28">
            <v>2.2916666666666669E-2</v>
          </cell>
          <cell r="N28"/>
          <cell r="O28"/>
          <cell r="P28"/>
          <cell r="Q28"/>
          <cell r="R28"/>
          <cell r="S28"/>
          <cell r="T28"/>
          <cell r="U28"/>
          <cell r="V28"/>
          <cell r="W28"/>
          <cell r="X28"/>
          <cell r="Y28"/>
          <cell r="Z28">
            <v>2.0833333333333332E-2</v>
          </cell>
          <cell r="AA28"/>
          <cell r="AB28">
            <v>3.2638888888888891E-2</v>
          </cell>
          <cell r="AC28">
            <v>2.0833333333333332E-2</v>
          </cell>
          <cell r="AD28"/>
          <cell r="AE28"/>
          <cell r="AF28"/>
          <cell r="AG28"/>
          <cell r="AH28"/>
          <cell r="AI28">
            <v>9.7222222222222224E-2</v>
          </cell>
          <cell r="AJ28">
            <v>2.3333333333333335</v>
          </cell>
        </row>
        <row r="29">
          <cell r="A29">
            <v>3562029977</v>
          </cell>
          <cell r="B29" t="str">
            <v>HARDEEP KUMAR</v>
          </cell>
          <cell r="C29" t="str">
            <v>DM INDUSTRY</v>
          </cell>
          <cell r="D29"/>
          <cell r="E29"/>
          <cell r="F29"/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Y29"/>
          <cell r="Z29">
            <v>2.5694444444444447E-2</v>
          </cell>
          <cell r="AA29"/>
          <cell r="AB29">
            <v>3.4722222222222224E-2</v>
          </cell>
          <cell r="AC29"/>
          <cell r="AD29"/>
          <cell r="AE29">
            <v>3.6805555555555557E-2</v>
          </cell>
          <cell r="AF29"/>
          <cell r="AG29"/>
          <cell r="AH29"/>
          <cell r="AI29">
            <v>9.7222222222222238E-2</v>
          </cell>
          <cell r="AJ29">
            <v>2.3333333333333339</v>
          </cell>
        </row>
        <row r="30">
          <cell r="A30">
            <v>3562017972</v>
          </cell>
          <cell r="B30" t="str">
            <v>Amresh Yadav</v>
          </cell>
          <cell r="C30" t="str">
            <v>DM INDUSTRY</v>
          </cell>
          <cell r="D30"/>
          <cell r="E30"/>
          <cell r="F30"/>
          <cell r="G30"/>
          <cell r="H30"/>
          <cell r="I30"/>
          <cell r="J30"/>
          <cell r="K30"/>
          <cell r="L30">
            <v>4.0972222222222222E-2</v>
          </cell>
          <cell r="M30"/>
          <cell r="N30">
            <v>4.3055555555555562E-2</v>
          </cell>
          <cell r="O30"/>
          <cell r="P30"/>
          <cell r="Q30"/>
          <cell r="R30"/>
          <cell r="S30"/>
          <cell r="T30">
            <v>8.3333333333333329E-2</v>
          </cell>
          <cell r="U30">
            <v>8.5416666666666655E-2</v>
          </cell>
          <cell r="V30"/>
          <cell r="W30"/>
          <cell r="X30"/>
          <cell r="Y30"/>
          <cell r="Z30"/>
          <cell r="AA30"/>
          <cell r="AB30"/>
          <cell r="AC30"/>
          <cell r="AD30"/>
          <cell r="AE30">
            <v>4.7222222222222221E-2</v>
          </cell>
          <cell r="AF30"/>
          <cell r="AG30"/>
          <cell r="AH30"/>
          <cell r="AI30">
            <v>0.3</v>
          </cell>
          <cell r="AJ30">
            <v>7.1999999999999993</v>
          </cell>
        </row>
        <row r="31">
          <cell r="A31">
            <v>3562081808</v>
          </cell>
          <cell r="B31" t="str">
            <v>Ankit Singh</v>
          </cell>
          <cell r="C31" t="str">
            <v xml:space="preserve">DM INDUSTRY </v>
          </cell>
          <cell r="D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Y31"/>
          <cell r="Z31"/>
          <cell r="AA31"/>
          <cell r="AB31"/>
          <cell r="AC31"/>
          <cell r="AD31"/>
          <cell r="AE31"/>
          <cell r="AF31"/>
          <cell r="AG31"/>
          <cell r="AH31"/>
          <cell r="AI31">
            <v>0</v>
          </cell>
          <cell r="AJ31">
            <v>0</v>
          </cell>
        </row>
        <row r="32">
          <cell r="A32">
            <v>3562083587</v>
          </cell>
          <cell r="B32" t="str">
            <v>Ravinder Kaushik</v>
          </cell>
          <cell r="C32" t="str">
            <v xml:space="preserve">DM INDUSTRY </v>
          </cell>
          <cell r="D32"/>
          <cell r="E32"/>
          <cell r="F32"/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Y32"/>
          <cell r="Z32"/>
          <cell r="AA32"/>
          <cell r="AB32"/>
          <cell r="AC32"/>
          <cell r="AD32"/>
          <cell r="AE32"/>
          <cell r="AF32"/>
          <cell r="AG32"/>
          <cell r="AH32"/>
          <cell r="AI32">
            <v>0</v>
          </cell>
          <cell r="AJ32">
            <v>0</v>
          </cell>
        </row>
        <row r="33">
          <cell r="A33">
            <v>3562043320</v>
          </cell>
          <cell r="B33" t="str">
            <v>Shashikant Giri</v>
          </cell>
          <cell r="C33" t="str">
            <v>DM INDUSTRY</v>
          </cell>
          <cell r="D33"/>
          <cell r="E33"/>
          <cell r="F33"/>
          <cell r="G33"/>
          <cell r="H33"/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S33"/>
          <cell r="T33"/>
          <cell r="U33"/>
          <cell r="V33"/>
          <cell r="W33"/>
          <cell r="X33">
            <v>7.4999999999999997E-2</v>
          </cell>
          <cell r="Y33"/>
          <cell r="Z33"/>
          <cell r="AA33"/>
          <cell r="AB33"/>
          <cell r="AC33"/>
          <cell r="AD33"/>
          <cell r="AE33"/>
          <cell r="AF33"/>
          <cell r="AG33"/>
          <cell r="AH33"/>
          <cell r="AI33">
            <v>7.4999999999999997E-2</v>
          </cell>
          <cell r="AJ33">
            <v>1.7999999999999998</v>
          </cell>
        </row>
        <row r="34">
          <cell r="A34">
            <v>3562043515</v>
          </cell>
          <cell r="B34" t="str">
            <v>Raju Raju</v>
          </cell>
          <cell r="C34" t="str">
            <v>DM INDUSTRY</v>
          </cell>
          <cell r="D34"/>
          <cell r="E34"/>
          <cell r="F34"/>
          <cell r="G34"/>
          <cell r="H34"/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S34"/>
          <cell r="T34"/>
          <cell r="U34"/>
          <cell r="V34"/>
          <cell r="W34"/>
          <cell r="X34">
            <v>4.6527777777777779E-2</v>
          </cell>
          <cell r="Y34"/>
          <cell r="Z34"/>
          <cell r="AA34"/>
          <cell r="AB34"/>
          <cell r="AC34"/>
          <cell r="AD34"/>
          <cell r="AE34"/>
          <cell r="AF34"/>
          <cell r="AG34"/>
          <cell r="AH34"/>
          <cell r="AI34">
            <v>4.6527777777777779E-2</v>
          </cell>
          <cell r="AJ34">
            <v>1.1166666666666667</v>
          </cell>
        </row>
        <row r="35">
          <cell r="A35">
            <v>3562056137</v>
          </cell>
          <cell r="B35" t="str">
            <v>Mangalam Mani</v>
          </cell>
          <cell r="C35" t="str">
            <v>DM INDUSTRY</v>
          </cell>
          <cell r="D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>
            <v>7.6388888888888895E-2</v>
          </cell>
          <cell r="Y35"/>
          <cell r="Z35"/>
          <cell r="AA35"/>
          <cell r="AB35"/>
          <cell r="AC35"/>
          <cell r="AD35"/>
          <cell r="AE35"/>
          <cell r="AF35"/>
          <cell r="AG35"/>
          <cell r="AH35"/>
          <cell r="AI35">
            <v>7.6388888888888895E-2</v>
          </cell>
          <cell r="AJ35">
            <v>1.8333333333333335</v>
          </cell>
        </row>
        <row r="36">
          <cell r="A36">
            <v>3562033964</v>
          </cell>
          <cell r="B36" t="str">
            <v>Sandeep Kumar</v>
          </cell>
          <cell r="C36" t="str">
            <v>DM INDUSTRY</v>
          </cell>
          <cell r="D36"/>
          <cell r="E36"/>
          <cell r="F36"/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>
            <v>8.5416666666666655E-2</v>
          </cell>
          <cell r="Y36"/>
          <cell r="Z36"/>
          <cell r="AA36"/>
          <cell r="AB36"/>
          <cell r="AC36"/>
          <cell r="AD36"/>
          <cell r="AE36"/>
          <cell r="AF36"/>
          <cell r="AG36"/>
          <cell r="AH36"/>
          <cell r="AI36">
            <v>8.5416666666666655E-2</v>
          </cell>
          <cell r="AJ36">
            <v>2.0499999999999998</v>
          </cell>
        </row>
        <row r="37">
          <cell r="A37">
            <v>3562018486</v>
          </cell>
          <cell r="B37" t="str">
            <v>Atul Kumar</v>
          </cell>
          <cell r="C37" t="str">
            <v xml:space="preserve">DM INDUSTRY </v>
          </cell>
          <cell r="D37"/>
          <cell r="E37">
            <v>3.7499999999999999E-2</v>
          </cell>
          <cell r="F37">
            <v>4.9305555555555554E-2</v>
          </cell>
          <cell r="G37"/>
          <cell r="H37"/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Y37"/>
          <cell r="Z37"/>
          <cell r="AA37"/>
          <cell r="AB37"/>
          <cell r="AC37"/>
          <cell r="AD37"/>
          <cell r="AE37"/>
          <cell r="AF37"/>
          <cell r="AG37"/>
          <cell r="AH37"/>
          <cell r="AI37">
            <v>8.6805555555555552E-2</v>
          </cell>
          <cell r="AJ37">
            <v>2.083333333333333</v>
          </cell>
        </row>
        <row r="38">
          <cell r="A38">
            <v>3562057752</v>
          </cell>
          <cell r="B38" t="str">
            <v>Ravi Ravi</v>
          </cell>
          <cell r="C38" t="str">
            <v xml:space="preserve">DM INDUSTRY </v>
          </cell>
          <cell r="D38"/>
          <cell r="E38"/>
          <cell r="F38"/>
          <cell r="G38">
            <v>2.0833333333333332E-2</v>
          </cell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>
            <v>2.0833333333333332E-2</v>
          </cell>
          <cell r="T38">
            <v>2.4305555555555556E-2</v>
          </cell>
          <cell r="U38"/>
          <cell r="V38"/>
          <cell r="W38"/>
          <cell r="X38">
            <v>9.3055555555555558E-2</v>
          </cell>
          <cell r="Y38">
            <v>5.0694444444444452E-2</v>
          </cell>
          <cell r="Z38"/>
          <cell r="AA38"/>
          <cell r="AB38"/>
          <cell r="AC38"/>
          <cell r="AD38"/>
          <cell r="AE38"/>
          <cell r="AF38"/>
          <cell r="AG38"/>
          <cell r="AH38">
            <v>4.3750000000000004E-2</v>
          </cell>
          <cell r="AI38">
            <v>0.25347222222222221</v>
          </cell>
          <cell r="AJ38">
            <v>6.083333333333333</v>
          </cell>
        </row>
        <row r="39">
          <cell r="A39">
            <v>3562017869</v>
          </cell>
          <cell r="B39" t="str">
            <v>Jeet Sharma</v>
          </cell>
          <cell r="C39" t="str">
            <v>DM INDUSTRY</v>
          </cell>
          <cell r="D39"/>
          <cell r="E39"/>
          <cell r="F39"/>
          <cell r="G39"/>
          <cell r="H39"/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S39"/>
          <cell r="T39"/>
          <cell r="U39"/>
          <cell r="V39"/>
          <cell r="W39"/>
          <cell r="X39"/>
          <cell r="Y39"/>
          <cell r="Z39"/>
          <cell r="AA39"/>
          <cell r="AB39"/>
          <cell r="AC39"/>
          <cell r="AD39"/>
          <cell r="AE39"/>
          <cell r="AF39"/>
          <cell r="AG39"/>
          <cell r="AH39"/>
          <cell r="AI39">
            <v>0</v>
          </cell>
          <cell r="AJ3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42"/>
  <sheetViews>
    <sheetView tabSelected="1" workbookViewId="0">
      <pane xSplit="7" ySplit="5" topLeftCell="Y15" activePane="bottomRight" state="frozen"/>
      <selection pane="topRight"/>
      <selection pane="bottomLeft"/>
      <selection pane="bottomRight" activeCell="AN43" sqref="AN43"/>
    </sheetView>
  </sheetViews>
  <sheetFormatPr defaultColWidth="9.140625" defaultRowHeight="12.75" x14ac:dyDescent="0.2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6" x14ac:dyDescent="0.2">
      <c r="A1" s="13" t="s">
        <v>0</v>
      </c>
      <c r="B1" s="13" t="s">
        <v>252</v>
      </c>
      <c r="F1" s="17" t="s">
        <v>2</v>
      </c>
      <c r="G1" s="14"/>
      <c r="O1" s="14"/>
    </row>
    <row r="2" spans="1:46" x14ac:dyDescent="0.2">
      <c r="A2" s="18" t="s">
        <v>3</v>
      </c>
      <c r="B2" s="19">
        <v>45139</v>
      </c>
      <c r="F2" s="17" t="s">
        <v>4</v>
      </c>
      <c r="G2" s="14">
        <v>36</v>
      </c>
      <c r="O2" s="14"/>
    </row>
    <row r="3" spans="1:46" x14ac:dyDescent="0.2">
      <c r="A3" s="18" t="s">
        <v>5</v>
      </c>
      <c r="B3" s="14" t="s">
        <v>6</v>
      </c>
      <c r="F3" s="17" t="s">
        <v>7</v>
      </c>
      <c r="G3" s="71" t="s">
        <v>256</v>
      </c>
      <c r="O3" s="14"/>
    </row>
    <row r="4" spans="1:46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73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46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</row>
    <row r="6" spans="1:46" x14ac:dyDescent="0.2">
      <c r="A6" s="6">
        <f>ROW()-5</f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153</v>
      </c>
      <c r="I6" s="34" t="s">
        <v>72</v>
      </c>
      <c r="J6" s="34">
        <v>6928679453</v>
      </c>
      <c r="K6" s="6">
        <v>27</v>
      </c>
      <c r="L6" s="6">
        <v>26.5</v>
      </c>
      <c r="M6" s="6">
        <v>0</v>
      </c>
      <c r="N6" s="6">
        <v>0</v>
      </c>
      <c r="O6" s="6">
        <f t="shared" ref="O6:O37" si="0">SUM(L6:N6)</f>
        <v>26.5</v>
      </c>
      <c r="P6" s="21">
        <v>17234</v>
      </c>
      <c r="Q6" s="21">
        <v>0</v>
      </c>
      <c r="R6" s="21">
        <v>0</v>
      </c>
      <c r="S6" s="6">
        <v>0</v>
      </c>
      <c r="T6" s="6">
        <f t="shared" ref="T6:T17" si="1">ROUND(SUM(P6:S6),0)</f>
        <v>17234</v>
      </c>
      <c r="U6" s="6">
        <f t="shared" ref="U6:U17" si="2">ROUND(P6/$K6*$O6,0)</f>
        <v>16915</v>
      </c>
      <c r="V6" s="6">
        <f t="shared" ref="V6:V17" si="3">ROUND(Q6/$K6*$O6,0)</f>
        <v>0</v>
      </c>
      <c r="W6" s="6">
        <f t="shared" ref="W6:W17" si="4">ROUND(R6/$K6*$O6,0)</f>
        <v>0</v>
      </c>
      <c r="X6" s="6">
        <f t="shared" ref="X6:X17" si="5">ROUND(S6/$K6*$O6,0)</f>
        <v>0</v>
      </c>
      <c r="Y6" s="6">
        <f t="shared" ref="Y6:Y37" si="6">ROUND(SUM(U6:X6),0)</f>
        <v>16915</v>
      </c>
      <c r="Z6" s="6">
        <f t="shared" ref="Z6:Z37" si="7">ROUND(U6*8.33/100,0)</f>
        <v>1409</v>
      </c>
      <c r="AA6" s="6">
        <f t="shared" ref="AA6:AA38" si="8">ROUND(Y6*5.76%,0)</f>
        <v>974</v>
      </c>
      <c r="AB6" s="4">
        <f t="shared" ref="AB6:AB37" si="9">Y6+AA6+Z6</f>
        <v>19298</v>
      </c>
      <c r="AC6" s="4">
        <f t="shared" ref="AC6:AC37" si="10">ROUNDUP(IF(T6&gt;21000,0,AB6*0.75%),0)</f>
        <v>145</v>
      </c>
      <c r="AD6" s="24">
        <f t="shared" ref="AD6:AD12" si="11">ROUND(AB6-V6-Z6,)*12%</f>
        <v>2146.6799999999998</v>
      </c>
      <c r="AE6" s="4">
        <v>0</v>
      </c>
      <c r="AF6" s="4">
        <f t="shared" ref="AF6:AF38" si="12">ROUND((AB6+AK6)-(AC6+AD6+AE6),0)</f>
        <v>17006</v>
      </c>
      <c r="AG6" s="48">
        <f t="shared" ref="AG6:AG37" si="13">ROUNDUP(IF((T6)&gt;21000,0,AB6*3.25%),0)</f>
        <v>628</v>
      </c>
      <c r="AH6" s="24">
        <f>ROUND((AB6-V6-Z6)*13%,0)</f>
        <v>2326</v>
      </c>
      <c r="AI6" s="6">
        <v>0</v>
      </c>
      <c r="AJ6" s="4">
        <f t="shared" ref="AJ6:AJ37" si="14">ROUND(175/K6*O6,0)</f>
        <v>172</v>
      </c>
      <c r="AK6" s="6">
        <v>0</v>
      </c>
      <c r="AL6" s="6">
        <v>0</v>
      </c>
      <c r="AM6" s="24">
        <f t="shared" ref="AM6:AM37" si="15">SUM(AG6:AL6)</f>
        <v>3126</v>
      </c>
      <c r="AN6" s="24">
        <f t="shared" ref="AN6:AN38" si="16">AB6+AM6</f>
        <v>22424</v>
      </c>
      <c r="AO6" s="24">
        <f t="shared" ref="AO6:AO37" si="17">ROUND(675/K6*O6,0)</f>
        <v>663</v>
      </c>
      <c r="AP6" s="24">
        <f t="shared" ref="AP6:AP38" si="18">AN6+AO6</f>
        <v>23087</v>
      </c>
      <c r="AQ6" s="24">
        <f t="shared" ref="AQ6:AQ38" si="19">ROUND(AP6*18%,0)</f>
        <v>4156</v>
      </c>
      <c r="AR6" s="25">
        <f t="shared" ref="AR6:AR38" si="20">AP6+AQ6</f>
        <v>27243</v>
      </c>
      <c r="AT6" s="39"/>
    </row>
    <row r="7" spans="1:46" x14ac:dyDescent="0.2">
      <c r="A7" s="6">
        <f t="shared" ref="A7:A38" si="21">ROW()-5</f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4" t="s">
        <v>123</v>
      </c>
      <c r="J7" s="34" t="s">
        <v>122</v>
      </c>
      <c r="K7" s="6">
        <v>27</v>
      </c>
      <c r="L7" s="6">
        <v>17.5</v>
      </c>
      <c r="M7" s="6">
        <v>0</v>
      </c>
      <c r="N7" s="6">
        <v>0</v>
      </c>
      <c r="O7" s="6">
        <f t="shared" si="0"/>
        <v>17.5</v>
      </c>
      <c r="P7" s="21">
        <v>18993</v>
      </c>
      <c r="Q7" s="21">
        <v>1019</v>
      </c>
      <c r="R7" s="21">
        <v>0</v>
      </c>
      <c r="S7" s="6">
        <v>0</v>
      </c>
      <c r="T7" s="6">
        <f t="shared" si="1"/>
        <v>20012</v>
      </c>
      <c r="U7" s="6">
        <f t="shared" si="2"/>
        <v>12310</v>
      </c>
      <c r="V7" s="6">
        <f t="shared" si="3"/>
        <v>660</v>
      </c>
      <c r="W7" s="6">
        <f t="shared" si="4"/>
        <v>0</v>
      </c>
      <c r="X7" s="6">
        <f t="shared" si="5"/>
        <v>0</v>
      </c>
      <c r="Y7" s="6">
        <f t="shared" si="6"/>
        <v>12970</v>
      </c>
      <c r="Z7" s="6">
        <f t="shared" si="7"/>
        <v>1025</v>
      </c>
      <c r="AA7" s="6">
        <f t="shared" si="8"/>
        <v>747</v>
      </c>
      <c r="AB7" s="4">
        <f t="shared" si="9"/>
        <v>14742</v>
      </c>
      <c r="AC7" s="4">
        <f t="shared" si="10"/>
        <v>111</v>
      </c>
      <c r="AD7" s="24">
        <f t="shared" si="11"/>
        <v>1566.84</v>
      </c>
      <c r="AE7" s="4">
        <v>0</v>
      </c>
      <c r="AF7" s="4">
        <f t="shared" si="12"/>
        <v>13064</v>
      </c>
      <c r="AG7" s="48">
        <f t="shared" si="13"/>
        <v>480</v>
      </c>
      <c r="AH7" s="24">
        <f t="shared" ref="AH7:AH12" si="22">ROUND((AB7-V7-Z7)*13%,0)</f>
        <v>1697</v>
      </c>
      <c r="AI7" s="6">
        <v>0</v>
      </c>
      <c r="AJ7" s="4">
        <f t="shared" si="14"/>
        <v>113</v>
      </c>
      <c r="AK7" s="6">
        <v>0</v>
      </c>
      <c r="AL7" s="6">
        <v>0</v>
      </c>
      <c r="AM7" s="24">
        <f t="shared" si="15"/>
        <v>2290</v>
      </c>
      <c r="AN7" s="24">
        <f t="shared" si="16"/>
        <v>17032</v>
      </c>
      <c r="AO7" s="24">
        <f t="shared" si="17"/>
        <v>438</v>
      </c>
      <c r="AP7" s="24">
        <f t="shared" si="18"/>
        <v>17470</v>
      </c>
      <c r="AQ7" s="24">
        <f t="shared" si="19"/>
        <v>3145</v>
      </c>
      <c r="AR7" s="25">
        <f t="shared" si="20"/>
        <v>20615</v>
      </c>
      <c r="AT7" s="39"/>
    </row>
    <row r="8" spans="1:46" x14ac:dyDescent="0.2">
      <c r="A8" s="6">
        <f t="shared" si="21"/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5" t="s">
        <v>156</v>
      </c>
      <c r="I8" s="34" t="s">
        <v>142</v>
      </c>
      <c r="J8" s="34" t="s">
        <v>143</v>
      </c>
      <c r="K8" s="6">
        <v>27</v>
      </c>
      <c r="L8" s="6">
        <v>27</v>
      </c>
      <c r="M8" s="6">
        <v>0</v>
      </c>
      <c r="N8" s="6">
        <v>0</v>
      </c>
      <c r="O8" s="6">
        <f t="shared" si="0"/>
        <v>27</v>
      </c>
      <c r="P8" s="21">
        <v>18993</v>
      </c>
      <c r="Q8" s="21">
        <v>0</v>
      </c>
      <c r="R8" s="21">
        <v>0</v>
      </c>
      <c r="S8" s="6">
        <v>0</v>
      </c>
      <c r="T8" s="6">
        <f t="shared" si="1"/>
        <v>18993</v>
      </c>
      <c r="U8" s="6">
        <f t="shared" si="2"/>
        <v>18993</v>
      </c>
      <c r="V8" s="6">
        <f t="shared" si="3"/>
        <v>0</v>
      </c>
      <c r="W8" s="6">
        <f t="shared" si="4"/>
        <v>0</v>
      </c>
      <c r="X8" s="6">
        <f t="shared" si="5"/>
        <v>0</v>
      </c>
      <c r="Y8" s="6">
        <f t="shared" si="6"/>
        <v>18993</v>
      </c>
      <c r="Z8" s="6">
        <f t="shared" si="7"/>
        <v>1582</v>
      </c>
      <c r="AA8" s="6">
        <f t="shared" si="8"/>
        <v>1094</v>
      </c>
      <c r="AB8" s="4">
        <f t="shared" si="9"/>
        <v>21669</v>
      </c>
      <c r="AC8" s="4">
        <f t="shared" si="10"/>
        <v>163</v>
      </c>
      <c r="AD8" s="24">
        <f t="shared" si="11"/>
        <v>2410.44</v>
      </c>
      <c r="AE8" s="4">
        <v>0</v>
      </c>
      <c r="AF8" s="4">
        <f t="shared" si="12"/>
        <v>19096</v>
      </c>
      <c r="AG8" s="48">
        <f t="shared" si="13"/>
        <v>705</v>
      </c>
      <c r="AH8" s="24">
        <f t="shared" si="22"/>
        <v>2611</v>
      </c>
      <c r="AI8" s="6">
        <v>0</v>
      </c>
      <c r="AJ8" s="4">
        <f t="shared" si="14"/>
        <v>175</v>
      </c>
      <c r="AK8" s="6">
        <v>0</v>
      </c>
      <c r="AL8" s="6">
        <v>0</v>
      </c>
      <c r="AM8" s="24">
        <f t="shared" si="15"/>
        <v>3491</v>
      </c>
      <c r="AN8" s="24">
        <f t="shared" si="16"/>
        <v>25160</v>
      </c>
      <c r="AO8" s="24">
        <f t="shared" si="17"/>
        <v>675</v>
      </c>
      <c r="AP8" s="24">
        <f t="shared" si="18"/>
        <v>25835</v>
      </c>
      <c r="AQ8" s="24">
        <f t="shared" si="19"/>
        <v>4650</v>
      </c>
      <c r="AR8" s="25">
        <f t="shared" si="20"/>
        <v>30485</v>
      </c>
      <c r="AT8" s="39"/>
    </row>
    <row r="9" spans="1:46" x14ac:dyDescent="0.2">
      <c r="A9" s="6">
        <f t="shared" si="21"/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5" t="s">
        <v>155</v>
      </c>
      <c r="I9" s="34" t="s">
        <v>133</v>
      </c>
      <c r="J9" s="34">
        <v>1320146035</v>
      </c>
      <c r="K9" s="6">
        <v>27</v>
      </c>
      <c r="L9" s="6">
        <v>26</v>
      </c>
      <c r="M9" s="6">
        <v>0</v>
      </c>
      <c r="N9" s="6">
        <v>0</v>
      </c>
      <c r="O9" s="6">
        <f t="shared" si="0"/>
        <v>26</v>
      </c>
      <c r="P9" s="21">
        <v>17234</v>
      </c>
      <c r="Q9" s="21">
        <v>0</v>
      </c>
      <c r="R9" s="21">
        <v>0</v>
      </c>
      <c r="S9" s="6">
        <v>0</v>
      </c>
      <c r="T9" s="6">
        <f t="shared" si="1"/>
        <v>17234</v>
      </c>
      <c r="U9" s="6">
        <f t="shared" si="2"/>
        <v>16596</v>
      </c>
      <c r="V9" s="6">
        <f t="shared" si="3"/>
        <v>0</v>
      </c>
      <c r="W9" s="6">
        <f t="shared" si="4"/>
        <v>0</v>
      </c>
      <c r="X9" s="6">
        <f t="shared" si="5"/>
        <v>0</v>
      </c>
      <c r="Y9" s="6">
        <f t="shared" si="6"/>
        <v>16596</v>
      </c>
      <c r="Z9" s="6">
        <f t="shared" si="7"/>
        <v>1382</v>
      </c>
      <c r="AA9" s="6">
        <f t="shared" si="8"/>
        <v>956</v>
      </c>
      <c r="AB9" s="4">
        <f t="shared" si="9"/>
        <v>18934</v>
      </c>
      <c r="AC9" s="4">
        <f t="shared" si="10"/>
        <v>143</v>
      </c>
      <c r="AD9" s="24">
        <f t="shared" si="11"/>
        <v>2106.2399999999998</v>
      </c>
      <c r="AE9" s="4">
        <v>0</v>
      </c>
      <c r="AF9" s="4">
        <f t="shared" si="12"/>
        <v>16685</v>
      </c>
      <c r="AG9" s="48">
        <f t="shared" si="13"/>
        <v>616</v>
      </c>
      <c r="AH9" s="24">
        <f t="shared" si="22"/>
        <v>2282</v>
      </c>
      <c r="AI9" s="6">
        <v>0</v>
      </c>
      <c r="AJ9" s="4">
        <f t="shared" si="14"/>
        <v>169</v>
      </c>
      <c r="AK9" s="6">
        <v>0</v>
      </c>
      <c r="AL9" s="6">
        <v>0</v>
      </c>
      <c r="AM9" s="24">
        <f t="shared" si="15"/>
        <v>3067</v>
      </c>
      <c r="AN9" s="24">
        <f t="shared" si="16"/>
        <v>22001</v>
      </c>
      <c r="AO9" s="24">
        <f t="shared" si="17"/>
        <v>650</v>
      </c>
      <c r="AP9" s="24">
        <f t="shared" si="18"/>
        <v>22651</v>
      </c>
      <c r="AQ9" s="24">
        <f t="shared" si="19"/>
        <v>4077</v>
      </c>
      <c r="AR9" s="25">
        <f t="shared" si="20"/>
        <v>26728</v>
      </c>
      <c r="AT9" s="39"/>
    </row>
    <row r="10" spans="1:46" x14ac:dyDescent="0.2">
      <c r="A10" s="6">
        <f t="shared" si="21"/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5" t="s">
        <v>156</v>
      </c>
      <c r="I10" s="34" t="s">
        <v>134</v>
      </c>
      <c r="J10" s="34">
        <v>1113547728</v>
      </c>
      <c r="K10" s="6">
        <v>27</v>
      </c>
      <c r="L10" s="6">
        <v>27</v>
      </c>
      <c r="M10" s="6">
        <v>0</v>
      </c>
      <c r="N10" s="6">
        <v>0</v>
      </c>
      <c r="O10" s="6">
        <f t="shared" si="0"/>
        <v>27</v>
      </c>
      <c r="P10" s="21">
        <v>19070</v>
      </c>
      <c r="Q10" s="21">
        <v>1614</v>
      </c>
      <c r="R10" s="21">
        <v>0</v>
      </c>
      <c r="S10" s="6">
        <v>0</v>
      </c>
      <c r="T10" s="6">
        <f t="shared" si="1"/>
        <v>20684</v>
      </c>
      <c r="U10" s="6">
        <f t="shared" si="2"/>
        <v>19070</v>
      </c>
      <c r="V10" s="6">
        <f t="shared" si="3"/>
        <v>1614</v>
      </c>
      <c r="W10" s="6">
        <f t="shared" si="4"/>
        <v>0</v>
      </c>
      <c r="X10" s="6">
        <f t="shared" si="5"/>
        <v>0</v>
      </c>
      <c r="Y10" s="6">
        <f t="shared" si="6"/>
        <v>20684</v>
      </c>
      <c r="Z10" s="6">
        <f t="shared" si="7"/>
        <v>1589</v>
      </c>
      <c r="AA10" s="6">
        <f t="shared" si="8"/>
        <v>1191</v>
      </c>
      <c r="AB10" s="4">
        <f t="shared" si="9"/>
        <v>23464</v>
      </c>
      <c r="AC10" s="4">
        <f t="shared" si="10"/>
        <v>176</v>
      </c>
      <c r="AD10" s="24">
        <f t="shared" si="11"/>
        <v>2431.3199999999997</v>
      </c>
      <c r="AE10" s="4">
        <v>0</v>
      </c>
      <c r="AF10" s="4">
        <f t="shared" si="12"/>
        <v>20857</v>
      </c>
      <c r="AG10" s="48">
        <f t="shared" si="13"/>
        <v>763</v>
      </c>
      <c r="AH10" s="24">
        <f t="shared" si="22"/>
        <v>2634</v>
      </c>
      <c r="AI10" s="6">
        <v>0</v>
      </c>
      <c r="AJ10" s="4">
        <f t="shared" si="14"/>
        <v>175</v>
      </c>
      <c r="AK10" s="6">
        <v>0</v>
      </c>
      <c r="AL10" s="6">
        <v>0</v>
      </c>
      <c r="AM10" s="24">
        <f t="shared" si="15"/>
        <v>3572</v>
      </c>
      <c r="AN10" s="24">
        <f t="shared" si="16"/>
        <v>27036</v>
      </c>
      <c r="AO10" s="24">
        <f t="shared" si="17"/>
        <v>675</v>
      </c>
      <c r="AP10" s="24">
        <f t="shared" si="18"/>
        <v>27711</v>
      </c>
      <c r="AQ10" s="24">
        <f t="shared" si="19"/>
        <v>4988</v>
      </c>
      <c r="AR10" s="25">
        <f t="shared" si="20"/>
        <v>32699</v>
      </c>
      <c r="AT10" s="39"/>
    </row>
    <row r="11" spans="1:46" x14ac:dyDescent="0.2">
      <c r="A11" s="6">
        <f t="shared" si="21"/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5" t="s">
        <v>157</v>
      </c>
      <c r="I11" s="34" t="s">
        <v>135</v>
      </c>
      <c r="J11" s="34">
        <v>1320697173</v>
      </c>
      <c r="K11" s="6">
        <v>27</v>
      </c>
      <c r="L11" s="6">
        <v>26</v>
      </c>
      <c r="M11" s="6">
        <v>0</v>
      </c>
      <c r="N11" s="6">
        <v>0</v>
      </c>
      <c r="O11" s="6">
        <f t="shared" si="0"/>
        <v>26</v>
      </c>
      <c r="P11" s="21">
        <v>19070</v>
      </c>
      <c r="Q11" s="21">
        <v>537</v>
      </c>
      <c r="R11" s="21">
        <v>0</v>
      </c>
      <c r="S11" s="6">
        <v>0</v>
      </c>
      <c r="T11" s="6">
        <f t="shared" si="1"/>
        <v>19607</v>
      </c>
      <c r="U11" s="6">
        <f t="shared" si="2"/>
        <v>18364</v>
      </c>
      <c r="V11" s="6">
        <f t="shared" si="3"/>
        <v>517</v>
      </c>
      <c r="W11" s="6">
        <f t="shared" si="4"/>
        <v>0</v>
      </c>
      <c r="X11" s="6">
        <f t="shared" si="5"/>
        <v>0</v>
      </c>
      <c r="Y11" s="6">
        <f t="shared" si="6"/>
        <v>18881</v>
      </c>
      <c r="Z11" s="6">
        <f t="shared" si="7"/>
        <v>1530</v>
      </c>
      <c r="AA11" s="6">
        <f t="shared" si="8"/>
        <v>1088</v>
      </c>
      <c r="AB11" s="4">
        <f t="shared" si="9"/>
        <v>21499</v>
      </c>
      <c r="AC11" s="4">
        <f t="shared" si="10"/>
        <v>162</v>
      </c>
      <c r="AD11" s="24">
        <f t="shared" si="11"/>
        <v>2334.2399999999998</v>
      </c>
      <c r="AE11" s="4">
        <v>0</v>
      </c>
      <c r="AF11" s="4">
        <f t="shared" si="12"/>
        <v>19003</v>
      </c>
      <c r="AG11" s="48">
        <f t="shared" si="13"/>
        <v>699</v>
      </c>
      <c r="AH11" s="24">
        <f t="shared" si="22"/>
        <v>2529</v>
      </c>
      <c r="AI11" s="6">
        <v>0</v>
      </c>
      <c r="AJ11" s="4">
        <f t="shared" si="14"/>
        <v>169</v>
      </c>
      <c r="AK11" s="6">
        <v>0</v>
      </c>
      <c r="AL11" s="6">
        <v>0</v>
      </c>
      <c r="AM11" s="24">
        <f t="shared" si="15"/>
        <v>3397</v>
      </c>
      <c r="AN11" s="24">
        <f t="shared" si="16"/>
        <v>24896</v>
      </c>
      <c r="AO11" s="24">
        <f t="shared" si="17"/>
        <v>650</v>
      </c>
      <c r="AP11" s="24">
        <f t="shared" si="18"/>
        <v>25546</v>
      </c>
      <c r="AQ11" s="24">
        <f t="shared" si="19"/>
        <v>4598</v>
      </c>
      <c r="AR11" s="25">
        <f t="shared" si="20"/>
        <v>30144</v>
      </c>
      <c r="AT11" s="39"/>
    </row>
    <row r="12" spans="1:46" x14ac:dyDescent="0.2">
      <c r="A12" s="6">
        <f t="shared" si="21"/>
        <v>7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5" t="s">
        <v>156</v>
      </c>
      <c r="I12" s="34" t="s">
        <v>141</v>
      </c>
      <c r="J12" s="34" t="s">
        <v>140</v>
      </c>
      <c r="K12" s="6">
        <v>27</v>
      </c>
      <c r="L12" s="6">
        <v>27</v>
      </c>
      <c r="M12" s="6">
        <v>0</v>
      </c>
      <c r="N12" s="6">
        <v>0</v>
      </c>
      <c r="O12" s="6">
        <f t="shared" si="0"/>
        <v>27</v>
      </c>
      <c r="P12" s="21">
        <v>19070</v>
      </c>
      <c r="Q12" s="21">
        <v>3891</v>
      </c>
      <c r="R12" s="21">
        <v>0</v>
      </c>
      <c r="S12" s="6">
        <v>0</v>
      </c>
      <c r="T12" s="6">
        <f t="shared" si="1"/>
        <v>22961</v>
      </c>
      <c r="U12" s="6">
        <f t="shared" si="2"/>
        <v>19070</v>
      </c>
      <c r="V12" s="6">
        <f t="shared" si="3"/>
        <v>3891</v>
      </c>
      <c r="W12" s="6">
        <f t="shared" si="4"/>
        <v>0</v>
      </c>
      <c r="X12" s="6">
        <f t="shared" si="5"/>
        <v>0</v>
      </c>
      <c r="Y12" s="6">
        <f t="shared" si="6"/>
        <v>22961</v>
      </c>
      <c r="Z12" s="6">
        <f t="shared" si="7"/>
        <v>1589</v>
      </c>
      <c r="AA12" s="6">
        <f t="shared" si="8"/>
        <v>1323</v>
      </c>
      <c r="AB12" s="4">
        <f t="shared" si="9"/>
        <v>25873</v>
      </c>
      <c r="AC12" s="4">
        <f t="shared" si="10"/>
        <v>0</v>
      </c>
      <c r="AD12" s="24">
        <f t="shared" si="11"/>
        <v>2447.16</v>
      </c>
      <c r="AE12" s="4">
        <v>0</v>
      </c>
      <c r="AF12" s="4">
        <f t="shared" si="12"/>
        <v>23426</v>
      </c>
      <c r="AG12" s="48">
        <f t="shared" si="13"/>
        <v>0</v>
      </c>
      <c r="AH12" s="24">
        <f t="shared" si="22"/>
        <v>2651</v>
      </c>
      <c r="AI12" s="6">
        <v>0</v>
      </c>
      <c r="AJ12" s="4">
        <f t="shared" si="14"/>
        <v>175</v>
      </c>
      <c r="AK12" s="6">
        <v>0</v>
      </c>
      <c r="AL12" s="6">
        <v>600</v>
      </c>
      <c r="AM12" s="24">
        <f t="shared" si="15"/>
        <v>3426</v>
      </c>
      <c r="AN12" s="24">
        <f t="shared" si="16"/>
        <v>29299</v>
      </c>
      <c r="AO12" s="24">
        <f t="shared" si="17"/>
        <v>675</v>
      </c>
      <c r="AP12" s="24">
        <f t="shared" si="18"/>
        <v>29974</v>
      </c>
      <c r="AQ12" s="24">
        <f t="shared" si="19"/>
        <v>5395</v>
      </c>
      <c r="AR12" s="25">
        <f t="shared" si="20"/>
        <v>35369</v>
      </c>
      <c r="AT12" s="39"/>
    </row>
    <row r="13" spans="1:46" x14ac:dyDescent="0.2">
      <c r="A13" s="6">
        <f t="shared" si="21"/>
        <v>8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5" t="s">
        <v>158</v>
      </c>
      <c r="I13" s="34" t="s">
        <v>152</v>
      </c>
      <c r="J13" s="34" t="s">
        <v>151</v>
      </c>
      <c r="K13" s="6">
        <v>27</v>
      </c>
      <c r="L13" s="6">
        <v>27</v>
      </c>
      <c r="M13" s="6">
        <v>0</v>
      </c>
      <c r="N13" s="6">
        <v>0</v>
      </c>
      <c r="O13" s="6">
        <f t="shared" si="0"/>
        <v>27</v>
      </c>
      <c r="P13" s="21">
        <v>18993</v>
      </c>
      <c r="Q13" s="21">
        <v>0</v>
      </c>
      <c r="R13" s="21">
        <v>0</v>
      </c>
      <c r="S13" s="6">
        <v>0</v>
      </c>
      <c r="T13" s="6">
        <f t="shared" si="1"/>
        <v>18993</v>
      </c>
      <c r="U13" s="6">
        <f t="shared" si="2"/>
        <v>18993</v>
      </c>
      <c r="V13" s="6">
        <f t="shared" si="3"/>
        <v>0</v>
      </c>
      <c r="W13" s="6">
        <f t="shared" si="4"/>
        <v>0</v>
      </c>
      <c r="X13" s="6">
        <f t="shared" si="5"/>
        <v>0</v>
      </c>
      <c r="Y13" s="6">
        <f t="shared" si="6"/>
        <v>18993</v>
      </c>
      <c r="Z13" s="6">
        <f t="shared" si="7"/>
        <v>1582</v>
      </c>
      <c r="AA13" s="6">
        <f t="shared" si="8"/>
        <v>1094</v>
      </c>
      <c r="AB13" s="4">
        <f t="shared" si="9"/>
        <v>21669</v>
      </c>
      <c r="AC13" s="4">
        <f t="shared" si="10"/>
        <v>163</v>
      </c>
      <c r="AD13" s="24">
        <f>ROUND(IF(($AB13-V13)*13%&gt;1800,1800,($AB13-V13)*13%),0)</f>
        <v>1800</v>
      </c>
      <c r="AE13" s="4">
        <v>0</v>
      </c>
      <c r="AF13" s="4">
        <f t="shared" si="12"/>
        <v>19706</v>
      </c>
      <c r="AG13" s="48">
        <f t="shared" si="13"/>
        <v>705</v>
      </c>
      <c r="AH13" s="24">
        <f>ROUND(IF(($AB13-Z13)*13%&gt;1950,1950,($AB13-Z13)*13%),0)</f>
        <v>1950</v>
      </c>
      <c r="AI13" s="6">
        <v>0</v>
      </c>
      <c r="AJ13" s="4">
        <f t="shared" si="14"/>
        <v>175</v>
      </c>
      <c r="AK13" s="6">
        <v>0</v>
      </c>
      <c r="AL13" s="6">
        <v>0</v>
      </c>
      <c r="AM13" s="24">
        <f t="shared" si="15"/>
        <v>2830</v>
      </c>
      <c r="AN13" s="24">
        <f t="shared" si="16"/>
        <v>24499</v>
      </c>
      <c r="AO13" s="24">
        <f t="shared" si="17"/>
        <v>675</v>
      </c>
      <c r="AP13" s="24">
        <f t="shared" si="18"/>
        <v>25174</v>
      </c>
      <c r="AQ13" s="24">
        <f t="shared" si="19"/>
        <v>4531</v>
      </c>
      <c r="AR13" s="25">
        <f t="shared" si="20"/>
        <v>29705</v>
      </c>
      <c r="AT13" s="39"/>
    </row>
    <row r="14" spans="1:46" x14ac:dyDescent="0.2">
      <c r="A14" s="6">
        <f t="shared" si="21"/>
        <v>9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5" t="s">
        <v>155</v>
      </c>
      <c r="I14" s="34" t="s">
        <v>159</v>
      </c>
      <c r="J14" s="3">
        <v>6931389241</v>
      </c>
      <c r="K14" s="6">
        <v>27</v>
      </c>
      <c r="L14" s="6">
        <v>26.5</v>
      </c>
      <c r="M14" s="6">
        <v>0</v>
      </c>
      <c r="N14" s="6">
        <v>0</v>
      </c>
      <c r="O14" s="6">
        <f t="shared" si="0"/>
        <v>26.5</v>
      </c>
      <c r="P14" s="21">
        <v>17234</v>
      </c>
      <c r="Q14" s="21">
        <v>0</v>
      </c>
      <c r="R14" s="21">
        <v>0</v>
      </c>
      <c r="S14" s="6">
        <v>0</v>
      </c>
      <c r="T14" s="6">
        <f t="shared" si="1"/>
        <v>17234</v>
      </c>
      <c r="U14" s="6">
        <f t="shared" si="2"/>
        <v>16915</v>
      </c>
      <c r="V14" s="6">
        <f t="shared" si="3"/>
        <v>0</v>
      </c>
      <c r="W14" s="6">
        <f t="shared" si="4"/>
        <v>0</v>
      </c>
      <c r="X14" s="6">
        <f t="shared" si="5"/>
        <v>0</v>
      </c>
      <c r="Y14" s="6">
        <f t="shared" si="6"/>
        <v>16915</v>
      </c>
      <c r="Z14" s="6">
        <f t="shared" si="7"/>
        <v>1409</v>
      </c>
      <c r="AA14" s="6">
        <f t="shared" si="8"/>
        <v>974</v>
      </c>
      <c r="AB14" s="4">
        <f t="shared" si="9"/>
        <v>19298</v>
      </c>
      <c r="AC14" s="4">
        <f t="shared" si="10"/>
        <v>145</v>
      </c>
      <c r="AD14" s="24">
        <f>ROUND(IF(($AB14-V14)*13%&gt;1800,1800,($AB14-V14)*13%),0)</f>
        <v>1800</v>
      </c>
      <c r="AE14" s="4">
        <v>0</v>
      </c>
      <c r="AF14" s="4">
        <f t="shared" si="12"/>
        <v>17353</v>
      </c>
      <c r="AG14" s="48">
        <f t="shared" si="13"/>
        <v>628</v>
      </c>
      <c r="AH14" s="24">
        <f>ROUND(IF(($AB14-Z14)*13%&gt;1950,1950,($AB14-Z14)*13%),0)</f>
        <v>1950</v>
      </c>
      <c r="AI14" s="6">
        <v>0</v>
      </c>
      <c r="AJ14" s="4">
        <f t="shared" si="14"/>
        <v>172</v>
      </c>
      <c r="AK14" s="6">
        <v>0</v>
      </c>
      <c r="AL14" s="6">
        <v>0</v>
      </c>
      <c r="AM14" s="24">
        <f t="shared" si="15"/>
        <v>2750</v>
      </c>
      <c r="AN14" s="24">
        <f t="shared" si="16"/>
        <v>22048</v>
      </c>
      <c r="AO14" s="24">
        <f t="shared" si="17"/>
        <v>663</v>
      </c>
      <c r="AP14" s="24">
        <f t="shared" si="18"/>
        <v>22711</v>
      </c>
      <c r="AQ14" s="24">
        <f t="shared" si="19"/>
        <v>4088</v>
      </c>
      <c r="AR14" s="25">
        <f t="shared" si="20"/>
        <v>26799</v>
      </c>
      <c r="AT14" s="39"/>
    </row>
    <row r="15" spans="1:46" x14ac:dyDescent="0.2">
      <c r="A15" s="6">
        <f t="shared" si="21"/>
        <v>10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5" t="s">
        <v>67</v>
      </c>
      <c r="I15" s="34" t="s">
        <v>166</v>
      </c>
      <c r="J15" s="34" t="s">
        <v>165</v>
      </c>
      <c r="K15" s="6">
        <v>27</v>
      </c>
      <c r="L15" s="6">
        <v>27</v>
      </c>
      <c r="M15" s="6">
        <v>0</v>
      </c>
      <c r="N15" s="6">
        <v>0</v>
      </c>
      <c r="O15" s="6">
        <f t="shared" si="0"/>
        <v>27</v>
      </c>
      <c r="P15" s="21">
        <v>18993</v>
      </c>
      <c r="Q15" s="21">
        <v>0</v>
      </c>
      <c r="R15" s="21">
        <v>0</v>
      </c>
      <c r="S15" s="6">
        <v>0</v>
      </c>
      <c r="T15" s="6">
        <f t="shared" si="1"/>
        <v>18993</v>
      </c>
      <c r="U15" s="6">
        <f t="shared" si="2"/>
        <v>18993</v>
      </c>
      <c r="V15" s="6">
        <f t="shared" si="3"/>
        <v>0</v>
      </c>
      <c r="W15" s="6">
        <f t="shared" si="4"/>
        <v>0</v>
      </c>
      <c r="X15" s="6">
        <f t="shared" si="5"/>
        <v>0</v>
      </c>
      <c r="Y15" s="6">
        <f t="shared" si="6"/>
        <v>18993</v>
      </c>
      <c r="Z15" s="6">
        <f t="shared" si="7"/>
        <v>1582</v>
      </c>
      <c r="AA15" s="6">
        <f t="shared" si="8"/>
        <v>1094</v>
      </c>
      <c r="AB15" s="4">
        <f t="shared" si="9"/>
        <v>21669</v>
      </c>
      <c r="AC15" s="4">
        <f t="shared" si="10"/>
        <v>163</v>
      </c>
      <c r="AD15" s="24">
        <f>ROUND(AB15-V15-Z15,)*12%</f>
        <v>2410.44</v>
      </c>
      <c r="AE15" s="4">
        <v>0</v>
      </c>
      <c r="AF15" s="4">
        <f t="shared" si="12"/>
        <v>19096</v>
      </c>
      <c r="AG15" s="48">
        <f t="shared" si="13"/>
        <v>705</v>
      </c>
      <c r="AH15" s="24">
        <f t="shared" ref="AH15:AH17" si="23">ROUND((AB15-V15-Z15)*13%,0)</f>
        <v>2611</v>
      </c>
      <c r="AI15" s="6">
        <v>0</v>
      </c>
      <c r="AJ15" s="4">
        <f t="shared" si="14"/>
        <v>175</v>
      </c>
      <c r="AK15" s="6">
        <v>0</v>
      </c>
      <c r="AL15" s="6">
        <v>0</v>
      </c>
      <c r="AM15" s="24">
        <f t="shared" si="15"/>
        <v>3491</v>
      </c>
      <c r="AN15" s="24">
        <f t="shared" si="16"/>
        <v>25160</v>
      </c>
      <c r="AO15" s="24">
        <f t="shared" si="17"/>
        <v>675</v>
      </c>
      <c r="AP15" s="24">
        <f t="shared" si="18"/>
        <v>25835</v>
      </c>
      <c r="AQ15" s="24">
        <f t="shared" si="19"/>
        <v>4650</v>
      </c>
      <c r="AR15" s="25">
        <f t="shared" si="20"/>
        <v>30485</v>
      </c>
      <c r="AT15" s="39"/>
    </row>
    <row r="16" spans="1:46" x14ac:dyDescent="0.2">
      <c r="A16" s="6">
        <f t="shared" si="21"/>
        <v>11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5" t="s">
        <v>154</v>
      </c>
      <c r="I16" s="34" t="s">
        <v>171</v>
      </c>
      <c r="J16" s="34">
        <v>1113758487</v>
      </c>
      <c r="K16" s="6">
        <v>27</v>
      </c>
      <c r="L16" s="6">
        <v>22</v>
      </c>
      <c r="M16" s="6">
        <v>0</v>
      </c>
      <c r="N16" s="6">
        <v>0</v>
      </c>
      <c r="O16" s="6">
        <f t="shared" si="0"/>
        <v>22</v>
      </c>
      <c r="P16" s="21">
        <v>19070</v>
      </c>
      <c r="Q16" s="21">
        <v>1187</v>
      </c>
      <c r="R16" s="21">
        <v>0</v>
      </c>
      <c r="S16" s="6">
        <v>0</v>
      </c>
      <c r="T16" s="6">
        <f t="shared" si="1"/>
        <v>20257</v>
      </c>
      <c r="U16" s="6">
        <f t="shared" si="2"/>
        <v>15539</v>
      </c>
      <c r="V16" s="6">
        <f t="shared" si="3"/>
        <v>967</v>
      </c>
      <c r="W16" s="6">
        <f t="shared" si="4"/>
        <v>0</v>
      </c>
      <c r="X16" s="6">
        <f t="shared" si="5"/>
        <v>0</v>
      </c>
      <c r="Y16" s="6">
        <f t="shared" si="6"/>
        <v>16506</v>
      </c>
      <c r="Z16" s="6">
        <f t="shared" si="7"/>
        <v>1294</v>
      </c>
      <c r="AA16" s="6">
        <f t="shared" si="8"/>
        <v>951</v>
      </c>
      <c r="AB16" s="4">
        <f t="shared" si="9"/>
        <v>18751</v>
      </c>
      <c r="AC16" s="4">
        <f t="shared" si="10"/>
        <v>141</v>
      </c>
      <c r="AD16" s="24">
        <f>ROUND(AB16-V16-Z16,)*12%</f>
        <v>1978.8</v>
      </c>
      <c r="AE16" s="4">
        <v>0</v>
      </c>
      <c r="AF16" s="4">
        <f t="shared" si="12"/>
        <v>16631</v>
      </c>
      <c r="AG16" s="48">
        <f t="shared" si="13"/>
        <v>610</v>
      </c>
      <c r="AH16" s="24">
        <f t="shared" si="23"/>
        <v>2144</v>
      </c>
      <c r="AI16" s="6">
        <v>0</v>
      </c>
      <c r="AJ16" s="4">
        <f t="shared" si="14"/>
        <v>143</v>
      </c>
      <c r="AK16" s="6">
        <v>0</v>
      </c>
      <c r="AL16" s="6">
        <v>0</v>
      </c>
      <c r="AM16" s="24">
        <f t="shared" si="15"/>
        <v>2897</v>
      </c>
      <c r="AN16" s="24">
        <f t="shared" si="16"/>
        <v>21648</v>
      </c>
      <c r="AO16" s="24">
        <f t="shared" si="17"/>
        <v>550</v>
      </c>
      <c r="AP16" s="24">
        <f t="shared" si="18"/>
        <v>22198</v>
      </c>
      <c r="AQ16" s="24">
        <f t="shared" si="19"/>
        <v>3996</v>
      </c>
      <c r="AR16" s="25">
        <f t="shared" si="20"/>
        <v>26194</v>
      </c>
      <c r="AT16" s="39"/>
    </row>
    <row r="17" spans="1:46" x14ac:dyDescent="0.2">
      <c r="A17" s="6">
        <f t="shared" si="21"/>
        <v>12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5" t="s">
        <v>67</v>
      </c>
      <c r="I17" s="34" t="s">
        <v>162</v>
      </c>
      <c r="J17" s="34" t="s">
        <v>163</v>
      </c>
      <c r="K17" s="6">
        <v>27</v>
      </c>
      <c r="L17" s="6">
        <v>27</v>
      </c>
      <c r="M17" s="6">
        <v>0</v>
      </c>
      <c r="N17" s="6">
        <v>0</v>
      </c>
      <c r="O17" s="6">
        <f t="shared" si="0"/>
        <v>27</v>
      </c>
      <c r="P17" s="21">
        <v>18993</v>
      </c>
      <c r="Q17" s="21">
        <v>0</v>
      </c>
      <c r="R17" s="21">
        <v>0</v>
      </c>
      <c r="S17" s="6">
        <v>0</v>
      </c>
      <c r="T17" s="6">
        <f t="shared" si="1"/>
        <v>18993</v>
      </c>
      <c r="U17" s="6">
        <f t="shared" si="2"/>
        <v>18993</v>
      </c>
      <c r="V17" s="6">
        <f t="shared" si="3"/>
        <v>0</v>
      </c>
      <c r="W17" s="6">
        <f t="shared" si="4"/>
        <v>0</v>
      </c>
      <c r="X17" s="6">
        <f t="shared" si="5"/>
        <v>0</v>
      </c>
      <c r="Y17" s="6">
        <f t="shared" si="6"/>
        <v>18993</v>
      </c>
      <c r="Z17" s="6">
        <f t="shared" si="7"/>
        <v>1582</v>
      </c>
      <c r="AA17" s="6">
        <f t="shared" si="8"/>
        <v>1094</v>
      </c>
      <c r="AB17" s="4">
        <f t="shared" si="9"/>
        <v>21669</v>
      </c>
      <c r="AC17" s="4">
        <f t="shared" si="10"/>
        <v>163</v>
      </c>
      <c r="AD17" s="24">
        <f>ROUND(IF(($AB17-V17)*13%&gt;1800,1800,($AB17-V17)*13%),0)</f>
        <v>1800</v>
      </c>
      <c r="AE17" s="4">
        <v>0</v>
      </c>
      <c r="AF17" s="4">
        <f t="shared" si="12"/>
        <v>19706</v>
      </c>
      <c r="AG17" s="48">
        <f t="shared" si="13"/>
        <v>705</v>
      </c>
      <c r="AH17" s="24">
        <f>ROUND(IF(($AB17-Z17)*12%&gt;1950,1950,(AB17-Z17)*13%),0)</f>
        <v>1950</v>
      </c>
      <c r="AI17" s="6">
        <v>0</v>
      </c>
      <c r="AJ17" s="4">
        <f t="shared" si="14"/>
        <v>175</v>
      </c>
      <c r="AK17" s="6">
        <v>0</v>
      </c>
      <c r="AL17" s="6">
        <v>0</v>
      </c>
      <c r="AM17" s="24">
        <f t="shared" si="15"/>
        <v>2830</v>
      </c>
      <c r="AN17" s="24">
        <f t="shared" si="16"/>
        <v>24499</v>
      </c>
      <c r="AO17" s="24">
        <f t="shared" si="17"/>
        <v>675</v>
      </c>
      <c r="AP17" s="24">
        <f t="shared" si="18"/>
        <v>25174</v>
      </c>
      <c r="AQ17" s="24">
        <f t="shared" si="19"/>
        <v>4531</v>
      </c>
      <c r="AR17" s="25">
        <f t="shared" si="20"/>
        <v>29705</v>
      </c>
      <c r="AT17" s="39"/>
    </row>
    <row r="18" spans="1:46" x14ac:dyDescent="0.2">
      <c r="A18" s="6">
        <f t="shared" si="21"/>
        <v>13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5" t="s">
        <v>67</v>
      </c>
      <c r="I18" s="34" t="s">
        <v>175</v>
      </c>
      <c r="J18" s="34" t="s">
        <v>251</v>
      </c>
      <c r="K18" s="6">
        <v>27</v>
      </c>
      <c r="L18" s="6">
        <v>25</v>
      </c>
      <c r="M18" s="6">
        <v>0</v>
      </c>
      <c r="N18" s="6">
        <v>0</v>
      </c>
      <c r="O18" s="6">
        <f t="shared" si="0"/>
        <v>25</v>
      </c>
      <c r="P18" s="21">
        <v>17234</v>
      </c>
      <c r="Q18" s="21">
        <v>0</v>
      </c>
      <c r="R18" s="21">
        <v>0</v>
      </c>
      <c r="S18" s="6">
        <v>0</v>
      </c>
      <c r="T18" s="6">
        <v>14810</v>
      </c>
      <c r="U18" s="6">
        <f t="shared" ref="U18:W38" si="24">ROUND(P18/$K18*$O18,0)</f>
        <v>15957</v>
      </c>
      <c r="V18" s="6">
        <f t="shared" ref="V18:V37" si="25">ROUND(Q18/$K18*$O18,0)</f>
        <v>0</v>
      </c>
      <c r="W18" s="6">
        <f t="shared" ref="W18:W37" si="26">ROUND(R18/$K18*$O18,0)</f>
        <v>0</v>
      </c>
      <c r="X18" s="6">
        <f t="shared" ref="X18:X36" si="27">ROUND(S18/$K18*$O18,0)</f>
        <v>0</v>
      </c>
      <c r="Y18" s="6">
        <f t="shared" si="6"/>
        <v>15957</v>
      </c>
      <c r="Z18" s="6">
        <f t="shared" si="7"/>
        <v>1329</v>
      </c>
      <c r="AA18" s="6">
        <f t="shared" si="8"/>
        <v>919</v>
      </c>
      <c r="AB18" s="4">
        <f t="shared" si="9"/>
        <v>18205</v>
      </c>
      <c r="AC18" s="4">
        <f t="shared" si="10"/>
        <v>137</v>
      </c>
      <c r="AD18" s="24">
        <f t="shared" ref="AD18:AD32" si="28">ROUND(AB18-V18-Z18,)*12%</f>
        <v>2025.12</v>
      </c>
      <c r="AE18" s="4">
        <v>0</v>
      </c>
      <c r="AF18" s="4">
        <f t="shared" si="12"/>
        <v>16043</v>
      </c>
      <c r="AG18" s="48">
        <f t="shared" si="13"/>
        <v>592</v>
      </c>
      <c r="AH18" s="24">
        <f t="shared" ref="AH18:AH34" si="29">ROUND((AB18-V18-Z18)*13%,0)</f>
        <v>2194</v>
      </c>
      <c r="AI18" s="6">
        <v>0</v>
      </c>
      <c r="AJ18" s="4">
        <f t="shared" si="14"/>
        <v>162</v>
      </c>
      <c r="AK18" s="6">
        <v>0</v>
      </c>
      <c r="AL18" s="6">
        <v>0</v>
      </c>
      <c r="AM18" s="24">
        <f t="shared" si="15"/>
        <v>2948</v>
      </c>
      <c r="AN18" s="24">
        <f t="shared" si="16"/>
        <v>21153</v>
      </c>
      <c r="AO18" s="24">
        <f t="shared" si="17"/>
        <v>625</v>
      </c>
      <c r="AP18" s="24">
        <f t="shared" si="18"/>
        <v>21778</v>
      </c>
      <c r="AQ18" s="24">
        <f t="shared" si="19"/>
        <v>3920</v>
      </c>
      <c r="AR18" s="25">
        <f t="shared" si="20"/>
        <v>25698</v>
      </c>
      <c r="AT18" s="39"/>
    </row>
    <row r="19" spans="1:46" x14ac:dyDescent="0.2">
      <c r="A19" s="6">
        <f t="shared" si="21"/>
        <v>14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5" t="s">
        <v>154</v>
      </c>
      <c r="I19" s="34" t="s">
        <v>178</v>
      </c>
      <c r="J19" s="34">
        <v>6928679579</v>
      </c>
      <c r="K19" s="6">
        <v>27</v>
      </c>
      <c r="L19" s="6">
        <v>25</v>
      </c>
      <c r="M19" s="6">
        <v>0</v>
      </c>
      <c r="N19" s="6">
        <v>0</v>
      </c>
      <c r="O19" s="6">
        <f t="shared" si="0"/>
        <v>25</v>
      </c>
      <c r="P19" s="21">
        <v>17234</v>
      </c>
      <c r="Q19" s="21">
        <v>0</v>
      </c>
      <c r="R19" s="6">
        <v>0</v>
      </c>
      <c r="S19" s="6">
        <v>0</v>
      </c>
      <c r="T19" s="6">
        <f t="shared" ref="T19:T37" si="30">ROUND(SUM(P19:S19),0)</f>
        <v>17234</v>
      </c>
      <c r="U19" s="6">
        <f t="shared" si="24"/>
        <v>15957</v>
      </c>
      <c r="V19" s="6">
        <f t="shared" si="25"/>
        <v>0</v>
      </c>
      <c r="W19" s="6">
        <f t="shared" si="26"/>
        <v>0</v>
      </c>
      <c r="X19" s="6">
        <f t="shared" si="27"/>
        <v>0</v>
      </c>
      <c r="Y19" s="6">
        <f t="shared" si="6"/>
        <v>15957</v>
      </c>
      <c r="Z19" s="6">
        <f t="shared" si="7"/>
        <v>1329</v>
      </c>
      <c r="AA19" s="6">
        <f t="shared" si="8"/>
        <v>919</v>
      </c>
      <c r="AB19" s="4">
        <f t="shared" si="9"/>
        <v>18205</v>
      </c>
      <c r="AC19" s="4">
        <f t="shared" si="10"/>
        <v>137</v>
      </c>
      <c r="AD19" s="24">
        <f t="shared" si="28"/>
        <v>2025.12</v>
      </c>
      <c r="AE19" s="4">
        <v>0</v>
      </c>
      <c r="AF19" s="4">
        <f t="shared" si="12"/>
        <v>16043</v>
      </c>
      <c r="AG19" s="48">
        <f t="shared" si="13"/>
        <v>592</v>
      </c>
      <c r="AH19" s="24">
        <f t="shared" si="29"/>
        <v>2194</v>
      </c>
      <c r="AI19" s="6">
        <v>0</v>
      </c>
      <c r="AJ19" s="4">
        <f t="shared" si="14"/>
        <v>162</v>
      </c>
      <c r="AK19" s="6">
        <v>0</v>
      </c>
      <c r="AL19" s="6">
        <v>0</v>
      </c>
      <c r="AM19" s="24">
        <f t="shared" si="15"/>
        <v>2948</v>
      </c>
      <c r="AN19" s="24">
        <f t="shared" si="16"/>
        <v>21153</v>
      </c>
      <c r="AO19" s="24">
        <f t="shared" si="17"/>
        <v>625</v>
      </c>
      <c r="AP19" s="24">
        <f t="shared" si="18"/>
        <v>21778</v>
      </c>
      <c r="AQ19" s="24">
        <f t="shared" si="19"/>
        <v>3920</v>
      </c>
      <c r="AR19" s="25">
        <f t="shared" si="20"/>
        <v>25698</v>
      </c>
      <c r="AT19" s="39"/>
    </row>
    <row r="20" spans="1:46" s="50" customFormat="1" x14ac:dyDescent="0.2">
      <c r="A20" s="6">
        <f t="shared" si="21"/>
        <v>15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5" t="s">
        <v>181</v>
      </c>
      <c r="I20" s="47" t="s">
        <v>182</v>
      </c>
      <c r="J20" s="47" t="s">
        <v>183</v>
      </c>
      <c r="K20" s="6">
        <v>27</v>
      </c>
      <c r="L20" s="6">
        <v>27</v>
      </c>
      <c r="M20" s="6">
        <v>0</v>
      </c>
      <c r="N20" s="6">
        <v>0</v>
      </c>
      <c r="O20" s="6">
        <f t="shared" si="0"/>
        <v>27</v>
      </c>
      <c r="P20" s="21">
        <v>18993</v>
      </c>
      <c r="Q20" s="21">
        <v>0</v>
      </c>
      <c r="R20" s="6">
        <v>0</v>
      </c>
      <c r="S20" s="6">
        <v>0</v>
      </c>
      <c r="T20" s="6">
        <f t="shared" si="30"/>
        <v>18993</v>
      </c>
      <c r="U20" s="6">
        <f t="shared" si="24"/>
        <v>18993</v>
      </c>
      <c r="V20" s="6">
        <f t="shared" si="25"/>
        <v>0</v>
      </c>
      <c r="W20" s="6">
        <f t="shared" si="26"/>
        <v>0</v>
      </c>
      <c r="X20" s="6">
        <f t="shared" si="27"/>
        <v>0</v>
      </c>
      <c r="Y20" s="6">
        <f t="shared" si="6"/>
        <v>18993</v>
      </c>
      <c r="Z20" s="6">
        <f t="shared" si="7"/>
        <v>1582</v>
      </c>
      <c r="AA20" s="6">
        <f t="shared" si="8"/>
        <v>1094</v>
      </c>
      <c r="AB20" s="4">
        <f t="shared" si="9"/>
        <v>21669</v>
      </c>
      <c r="AC20" s="4">
        <f t="shared" si="10"/>
        <v>163</v>
      </c>
      <c r="AD20" s="24">
        <f t="shared" si="28"/>
        <v>2410.44</v>
      </c>
      <c r="AE20" s="4">
        <v>0</v>
      </c>
      <c r="AF20" s="4">
        <f t="shared" si="12"/>
        <v>19096</v>
      </c>
      <c r="AG20" s="48">
        <f t="shared" si="13"/>
        <v>705</v>
      </c>
      <c r="AH20" s="24">
        <f t="shared" si="29"/>
        <v>2611</v>
      </c>
      <c r="AI20" s="6">
        <v>0</v>
      </c>
      <c r="AJ20" s="4">
        <f t="shared" si="14"/>
        <v>175</v>
      </c>
      <c r="AK20" s="6">
        <v>0</v>
      </c>
      <c r="AL20" s="6">
        <v>0</v>
      </c>
      <c r="AM20" s="24">
        <f t="shared" si="15"/>
        <v>3491</v>
      </c>
      <c r="AN20" s="24">
        <f t="shared" si="16"/>
        <v>25160</v>
      </c>
      <c r="AO20" s="24">
        <f t="shared" si="17"/>
        <v>675</v>
      </c>
      <c r="AP20" s="24">
        <f t="shared" si="18"/>
        <v>25835</v>
      </c>
      <c r="AQ20" s="24">
        <f t="shared" si="19"/>
        <v>4650</v>
      </c>
      <c r="AR20" s="25">
        <f t="shared" si="20"/>
        <v>30485</v>
      </c>
      <c r="AS20" s="15"/>
      <c r="AT20" s="39"/>
    </row>
    <row r="21" spans="1:46" s="50" customFormat="1" x14ac:dyDescent="0.2">
      <c r="A21" s="6">
        <f t="shared" si="21"/>
        <v>16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5" t="s">
        <v>181</v>
      </c>
      <c r="I21" s="47" t="s">
        <v>186</v>
      </c>
      <c r="J21" s="51" t="s">
        <v>187</v>
      </c>
      <c r="K21" s="6">
        <v>27</v>
      </c>
      <c r="L21" s="6">
        <v>27</v>
      </c>
      <c r="M21" s="6">
        <v>0</v>
      </c>
      <c r="N21" s="6">
        <v>0</v>
      </c>
      <c r="O21" s="6">
        <f t="shared" si="0"/>
        <v>27</v>
      </c>
      <c r="P21" s="21">
        <v>19070</v>
      </c>
      <c r="Q21" s="21">
        <v>8793</v>
      </c>
      <c r="R21" s="6">
        <v>0</v>
      </c>
      <c r="S21" s="6">
        <v>0</v>
      </c>
      <c r="T21" s="6">
        <f t="shared" si="30"/>
        <v>27863</v>
      </c>
      <c r="U21" s="6">
        <f t="shared" si="24"/>
        <v>19070</v>
      </c>
      <c r="V21" s="6">
        <f t="shared" si="25"/>
        <v>8793</v>
      </c>
      <c r="W21" s="6">
        <f t="shared" si="26"/>
        <v>0</v>
      </c>
      <c r="X21" s="6">
        <f t="shared" si="27"/>
        <v>0</v>
      </c>
      <c r="Y21" s="6">
        <f t="shared" si="6"/>
        <v>27863</v>
      </c>
      <c r="Z21" s="6">
        <f t="shared" si="7"/>
        <v>1589</v>
      </c>
      <c r="AA21" s="6">
        <f t="shared" si="8"/>
        <v>1605</v>
      </c>
      <c r="AB21" s="4">
        <f t="shared" si="9"/>
        <v>31057</v>
      </c>
      <c r="AC21" s="4">
        <f t="shared" si="10"/>
        <v>0</v>
      </c>
      <c r="AD21" s="24">
        <f t="shared" si="28"/>
        <v>2481</v>
      </c>
      <c r="AE21" s="4">
        <v>0</v>
      </c>
      <c r="AF21" s="4">
        <f t="shared" si="12"/>
        <v>28576</v>
      </c>
      <c r="AG21" s="48">
        <f t="shared" si="13"/>
        <v>0</v>
      </c>
      <c r="AH21" s="24">
        <f t="shared" si="29"/>
        <v>2688</v>
      </c>
      <c r="AI21" s="6">
        <v>0</v>
      </c>
      <c r="AJ21" s="4">
        <f t="shared" si="14"/>
        <v>175</v>
      </c>
      <c r="AK21" s="6">
        <v>0</v>
      </c>
      <c r="AL21" s="6">
        <v>600</v>
      </c>
      <c r="AM21" s="24">
        <f t="shared" si="15"/>
        <v>3463</v>
      </c>
      <c r="AN21" s="24">
        <f t="shared" si="16"/>
        <v>34520</v>
      </c>
      <c r="AO21" s="24">
        <f t="shared" si="17"/>
        <v>675</v>
      </c>
      <c r="AP21" s="24">
        <f t="shared" si="18"/>
        <v>35195</v>
      </c>
      <c r="AQ21" s="24">
        <f t="shared" si="19"/>
        <v>6335</v>
      </c>
      <c r="AR21" s="25">
        <f t="shared" si="20"/>
        <v>41530</v>
      </c>
      <c r="AS21" s="15"/>
      <c r="AT21" s="39"/>
    </row>
    <row r="22" spans="1:46" s="50" customFormat="1" x14ac:dyDescent="0.2">
      <c r="A22" s="6">
        <f t="shared" si="21"/>
        <v>17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5" t="s">
        <v>174</v>
      </c>
      <c r="I22" s="52" t="s">
        <v>190</v>
      </c>
      <c r="J22" s="52" t="s">
        <v>191</v>
      </c>
      <c r="K22" s="6">
        <v>27</v>
      </c>
      <c r="L22" s="6">
        <v>26</v>
      </c>
      <c r="M22" s="6">
        <v>0</v>
      </c>
      <c r="N22" s="6">
        <v>0</v>
      </c>
      <c r="O22" s="6">
        <f t="shared" si="0"/>
        <v>26</v>
      </c>
      <c r="P22" s="21">
        <v>17234</v>
      </c>
      <c r="Q22" s="21">
        <v>0</v>
      </c>
      <c r="R22" s="6">
        <v>0</v>
      </c>
      <c r="S22" s="6">
        <v>0</v>
      </c>
      <c r="T22" s="6">
        <f t="shared" si="30"/>
        <v>17234</v>
      </c>
      <c r="U22" s="6">
        <f t="shared" si="24"/>
        <v>16596</v>
      </c>
      <c r="V22" s="6">
        <f t="shared" si="25"/>
        <v>0</v>
      </c>
      <c r="W22" s="6">
        <f t="shared" si="26"/>
        <v>0</v>
      </c>
      <c r="X22" s="6">
        <f t="shared" si="27"/>
        <v>0</v>
      </c>
      <c r="Y22" s="6">
        <f t="shared" si="6"/>
        <v>16596</v>
      </c>
      <c r="Z22" s="6">
        <f t="shared" si="7"/>
        <v>1382</v>
      </c>
      <c r="AA22" s="6">
        <f t="shared" si="8"/>
        <v>956</v>
      </c>
      <c r="AB22" s="4">
        <f t="shared" si="9"/>
        <v>18934</v>
      </c>
      <c r="AC22" s="4">
        <f t="shared" si="10"/>
        <v>143</v>
      </c>
      <c r="AD22" s="24">
        <f t="shared" si="28"/>
        <v>2106.2399999999998</v>
      </c>
      <c r="AE22" s="4">
        <v>0</v>
      </c>
      <c r="AF22" s="4">
        <f t="shared" si="12"/>
        <v>16685</v>
      </c>
      <c r="AG22" s="48">
        <f t="shared" si="13"/>
        <v>616</v>
      </c>
      <c r="AH22" s="24">
        <f t="shared" si="29"/>
        <v>2282</v>
      </c>
      <c r="AI22" s="6">
        <v>0</v>
      </c>
      <c r="AJ22" s="4">
        <f t="shared" si="14"/>
        <v>169</v>
      </c>
      <c r="AK22" s="6">
        <v>0</v>
      </c>
      <c r="AL22" s="6">
        <v>0</v>
      </c>
      <c r="AM22" s="24">
        <f t="shared" si="15"/>
        <v>3067</v>
      </c>
      <c r="AN22" s="24">
        <f t="shared" si="16"/>
        <v>22001</v>
      </c>
      <c r="AO22" s="24">
        <f t="shared" si="17"/>
        <v>650</v>
      </c>
      <c r="AP22" s="24">
        <f t="shared" si="18"/>
        <v>22651</v>
      </c>
      <c r="AQ22" s="24">
        <f t="shared" si="19"/>
        <v>4077</v>
      </c>
      <c r="AR22" s="25">
        <f t="shared" si="20"/>
        <v>26728</v>
      </c>
      <c r="AS22" s="15"/>
      <c r="AT22" s="39"/>
    </row>
    <row r="23" spans="1:46" s="50" customFormat="1" x14ac:dyDescent="0.2">
      <c r="A23" s="6">
        <f t="shared" si="21"/>
        <v>18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5" t="s">
        <v>174</v>
      </c>
      <c r="I23" s="53" t="s">
        <v>194</v>
      </c>
      <c r="J23" s="52" t="s">
        <v>195</v>
      </c>
      <c r="K23" s="6">
        <v>27</v>
      </c>
      <c r="L23" s="6">
        <v>26</v>
      </c>
      <c r="M23" s="6">
        <v>0</v>
      </c>
      <c r="N23" s="6">
        <v>0</v>
      </c>
      <c r="O23" s="6">
        <f t="shared" si="0"/>
        <v>26</v>
      </c>
      <c r="P23" s="21">
        <v>17235</v>
      </c>
      <c r="Q23" s="21">
        <v>0</v>
      </c>
      <c r="R23" s="6">
        <v>0</v>
      </c>
      <c r="S23" s="6">
        <v>0</v>
      </c>
      <c r="T23" s="6">
        <f t="shared" si="30"/>
        <v>17235</v>
      </c>
      <c r="U23" s="6">
        <f t="shared" si="24"/>
        <v>16597</v>
      </c>
      <c r="V23" s="6">
        <f t="shared" si="25"/>
        <v>0</v>
      </c>
      <c r="W23" s="6">
        <f t="shared" si="26"/>
        <v>0</v>
      </c>
      <c r="X23" s="6">
        <f t="shared" si="27"/>
        <v>0</v>
      </c>
      <c r="Y23" s="6">
        <f t="shared" si="6"/>
        <v>16597</v>
      </c>
      <c r="Z23" s="6">
        <f t="shared" si="7"/>
        <v>1383</v>
      </c>
      <c r="AA23" s="6">
        <f t="shared" si="8"/>
        <v>956</v>
      </c>
      <c r="AB23" s="4">
        <f t="shared" si="9"/>
        <v>18936</v>
      </c>
      <c r="AC23" s="4">
        <f t="shared" si="10"/>
        <v>143</v>
      </c>
      <c r="AD23" s="24">
        <f t="shared" si="28"/>
        <v>2106.36</v>
      </c>
      <c r="AE23" s="4">
        <v>0</v>
      </c>
      <c r="AF23" s="4">
        <f t="shared" si="12"/>
        <v>16687</v>
      </c>
      <c r="AG23" s="48">
        <f t="shared" si="13"/>
        <v>616</v>
      </c>
      <c r="AH23" s="24">
        <f t="shared" si="29"/>
        <v>2282</v>
      </c>
      <c r="AI23" s="6">
        <v>0</v>
      </c>
      <c r="AJ23" s="4">
        <f t="shared" si="14"/>
        <v>169</v>
      </c>
      <c r="AK23" s="6">
        <v>0</v>
      </c>
      <c r="AL23" s="6">
        <v>0</v>
      </c>
      <c r="AM23" s="24">
        <f t="shared" si="15"/>
        <v>3067</v>
      </c>
      <c r="AN23" s="24">
        <f t="shared" si="16"/>
        <v>22003</v>
      </c>
      <c r="AO23" s="24">
        <f t="shared" si="17"/>
        <v>650</v>
      </c>
      <c r="AP23" s="24">
        <f t="shared" si="18"/>
        <v>22653</v>
      </c>
      <c r="AQ23" s="24">
        <f t="shared" si="19"/>
        <v>4078</v>
      </c>
      <c r="AR23" s="25">
        <f t="shared" si="20"/>
        <v>26731</v>
      </c>
      <c r="AS23" s="15"/>
      <c r="AT23" s="39"/>
    </row>
    <row r="24" spans="1:46" s="50" customFormat="1" x14ac:dyDescent="0.2">
      <c r="A24" s="6">
        <f t="shared" si="21"/>
        <v>19</v>
      </c>
      <c r="B24" s="7">
        <v>3562019997</v>
      </c>
      <c r="C24" s="4">
        <v>5179</v>
      </c>
      <c r="D24" s="4" t="s">
        <v>196</v>
      </c>
      <c r="E24" s="45" t="s">
        <v>197</v>
      </c>
      <c r="F24" s="46">
        <v>43474</v>
      </c>
      <c r="G24" s="5" t="s">
        <v>70</v>
      </c>
      <c r="H24" s="5" t="s">
        <v>174</v>
      </c>
      <c r="I24" s="52" t="s">
        <v>198</v>
      </c>
      <c r="J24" s="52" t="s">
        <v>199</v>
      </c>
      <c r="K24" s="6">
        <v>27</v>
      </c>
      <c r="L24" s="6">
        <v>23</v>
      </c>
      <c r="M24" s="6">
        <v>0</v>
      </c>
      <c r="N24" s="6">
        <v>0</v>
      </c>
      <c r="O24" s="6">
        <f t="shared" si="0"/>
        <v>23</v>
      </c>
      <c r="P24" s="21">
        <v>17234</v>
      </c>
      <c r="Q24" s="21">
        <v>0</v>
      </c>
      <c r="R24" s="6">
        <v>0</v>
      </c>
      <c r="S24" s="6">
        <v>0</v>
      </c>
      <c r="T24" s="6">
        <f t="shared" si="30"/>
        <v>17234</v>
      </c>
      <c r="U24" s="6">
        <f t="shared" si="24"/>
        <v>14681</v>
      </c>
      <c r="V24" s="6">
        <f t="shared" si="25"/>
        <v>0</v>
      </c>
      <c r="W24" s="6">
        <f t="shared" si="26"/>
        <v>0</v>
      </c>
      <c r="X24" s="6">
        <f t="shared" si="27"/>
        <v>0</v>
      </c>
      <c r="Y24" s="6">
        <f t="shared" si="6"/>
        <v>14681</v>
      </c>
      <c r="Z24" s="6">
        <f t="shared" si="7"/>
        <v>1223</v>
      </c>
      <c r="AA24" s="6">
        <f t="shared" si="8"/>
        <v>846</v>
      </c>
      <c r="AB24" s="4">
        <f t="shared" si="9"/>
        <v>16750</v>
      </c>
      <c r="AC24" s="4">
        <f t="shared" si="10"/>
        <v>126</v>
      </c>
      <c r="AD24" s="24">
        <f t="shared" si="28"/>
        <v>1863.24</v>
      </c>
      <c r="AE24" s="4">
        <v>0</v>
      </c>
      <c r="AF24" s="4">
        <f t="shared" si="12"/>
        <v>14761</v>
      </c>
      <c r="AG24" s="48">
        <f t="shared" si="13"/>
        <v>545</v>
      </c>
      <c r="AH24" s="24">
        <f t="shared" si="29"/>
        <v>2019</v>
      </c>
      <c r="AI24" s="6">
        <v>0</v>
      </c>
      <c r="AJ24" s="4">
        <f t="shared" si="14"/>
        <v>149</v>
      </c>
      <c r="AK24" s="6">
        <v>0</v>
      </c>
      <c r="AL24" s="6">
        <v>0</v>
      </c>
      <c r="AM24" s="24">
        <f t="shared" si="15"/>
        <v>2713</v>
      </c>
      <c r="AN24" s="24">
        <f t="shared" si="16"/>
        <v>19463</v>
      </c>
      <c r="AO24" s="24">
        <f t="shared" si="17"/>
        <v>575</v>
      </c>
      <c r="AP24" s="24">
        <f t="shared" si="18"/>
        <v>20038</v>
      </c>
      <c r="AQ24" s="24">
        <f t="shared" si="19"/>
        <v>3607</v>
      </c>
      <c r="AR24" s="25">
        <f t="shared" si="20"/>
        <v>23645</v>
      </c>
      <c r="AS24" s="15"/>
      <c r="AT24" s="39"/>
    </row>
    <row r="25" spans="1:46" s="50" customFormat="1" x14ac:dyDescent="0.2">
      <c r="A25" s="6">
        <f t="shared" si="21"/>
        <v>20</v>
      </c>
      <c r="B25" s="7">
        <v>3562027441</v>
      </c>
      <c r="C25" s="4"/>
      <c r="D25" s="54" t="s">
        <v>200</v>
      </c>
      <c r="E25" s="55" t="s">
        <v>201</v>
      </c>
      <c r="F25" s="46">
        <v>43648</v>
      </c>
      <c r="G25" s="5" t="s">
        <v>70</v>
      </c>
      <c r="H25" s="5" t="s">
        <v>174</v>
      </c>
      <c r="I25" s="52" t="s">
        <v>202</v>
      </c>
      <c r="J25" s="52" t="s">
        <v>203</v>
      </c>
      <c r="K25" s="6">
        <v>27</v>
      </c>
      <c r="L25" s="6">
        <v>27</v>
      </c>
      <c r="M25" s="6">
        <v>0</v>
      </c>
      <c r="N25" s="6">
        <v>0</v>
      </c>
      <c r="O25" s="6">
        <f t="shared" si="0"/>
        <v>27</v>
      </c>
      <c r="P25" s="21">
        <v>17234</v>
      </c>
      <c r="Q25" s="21">
        <v>0</v>
      </c>
      <c r="R25" s="6">
        <v>0</v>
      </c>
      <c r="S25" s="6">
        <v>0</v>
      </c>
      <c r="T25" s="6">
        <f t="shared" si="30"/>
        <v>17234</v>
      </c>
      <c r="U25" s="6">
        <f t="shared" si="24"/>
        <v>17234</v>
      </c>
      <c r="V25" s="6">
        <f t="shared" si="25"/>
        <v>0</v>
      </c>
      <c r="W25" s="6">
        <f t="shared" si="26"/>
        <v>0</v>
      </c>
      <c r="X25" s="6">
        <f t="shared" si="27"/>
        <v>0</v>
      </c>
      <c r="Y25" s="6">
        <f t="shared" si="6"/>
        <v>17234</v>
      </c>
      <c r="Z25" s="6">
        <f t="shared" si="7"/>
        <v>1436</v>
      </c>
      <c r="AA25" s="6">
        <f t="shared" si="8"/>
        <v>993</v>
      </c>
      <c r="AB25" s="4">
        <f t="shared" si="9"/>
        <v>19663</v>
      </c>
      <c r="AC25" s="4">
        <f t="shared" si="10"/>
        <v>148</v>
      </c>
      <c r="AD25" s="24">
        <f t="shared" si="28"/>
        <v>2187.2399999999998</v>
      </c>
      <c r="AE25" s="4">
        <v>0</v>
      </c>
      <c r="AF25" s="4">
        <f t="shared" si="12"/>
        <v>17328</v>
      </c>
      <c r="AG25" s="48">
        <f t="shared" si="13"/>
        <v>640</v>
      </c>
      <c r="AH25" s="24">
        <f t="shared" si="29"/>
        <v>2370</v>
      </c>
      <c r="AI25" s="6">
        <v>0</v>
      </c>
      <c r="AJ25" s="4">
        <f t="shared" si="14"/>
        <v>175</v>
      </c>
      <c r="AK25" s="6">
        <v>0</v>
      </c>
      <c r="AL25" s="6">
        <v>0</v>
      </c>
      <c r="AM25" s="24">
        <f t="shared" si="15"/>
        <v>3185</v>
      </c>
      <c r="AN25" s="24">
        <f t="shared" si="16"/>
        <v>22848</v>
      </c>
      <c r="AO25" s="24">
        <f t="shared" si="17"/>
        <v>675</v>
      </c>
      <c r="AP25" s="24">
        <f t="shared" si="18"/>
        <v>23523</v>
      </c>
      <c r="AQ25" s="24">
        <f t="shared" si="19"/>
        <v>4234</v>
      </c>
      <c r="AR25" s="25">
        <f t="shared" si="20"/>
        <v>27757</v>
      </c>
      <c r="AS25" s="15"/>
      <c r="AT25" s="39"/>
    </row>
    <row r="26" spans="1:46" s="50" customFormat="1" x14ac:dyDescent="0.2">
      <c r="A26" s="6">
        <f t="shared" si="21"/>
        <v>21</v>
      </c>
      <c r="B26" s="7">
        <v>3562026906</v>
      </c>
      <c r="C26" s="4"/>
      <c r="D26" s="54" t="s">
        <v>204</v>
      </c>
      <c r="E26" s="55" t="s">
        <v>205</v>
      </c>
      <c r="F26" s="46">
        <v>43654</v>
      </c>
      <c r="G26" s="5" t="s">
        <v>70</v>
      </c>
      <c r="H26" s="5" t="s">
        <v>174</v>
      </c>
      <c r="I26" s="52" t="s">
        <v>206</v>
      </c>
      <c r="J26" s="52" t="s">
        <v>207</v>
      </c>
      <c r="K26" s="6">
        <v>27</v>
      </c>
      <c r="L26" s="6">
        <v>25</v>
      </c>
      <c r="M26" s="6">
        <v>0</v>
      </c>
      <c r="N26" s="6">
        <v>0</v>
      </c>
      <c r="O26" s="6">
        <f t="shared" si="0"/>
        <v>25</v>
      </c>
      <c r="P26" s="21">
        <v>17234</v>
      </c>
      <c r="Q26" s="21">
        <v>0</v>
      </c>
      <c r="R26" s="6">
        <v>0</v>
      </c>
      <c r="S26" s="6">
        <v>0</v>
      </c>
      <c r="T26" s="6">
        <f t="shared" si="30"/>
        <v>17234</v>
      </c>
      <c r="U26" s="6">
        <f t="shared" si="24"/>
        <v>15957</v>
      </c>
      <c r="V26" s="6">
        <f t="shared" si="25"/>
        <v>0</v>
      </c>
      <c r="W26" s="6">
        <f t="shared" si="26"/>
        <v>0</v>
      </c>
      <c r="X26" s="6">
        <f t="shared" si="27"/>
        <v>0</v>
      </c>
      <c r="Y26" s="6">
        <f t="shared" si="6"/>
        <v>15957</v>
      </c>
      <c r="Z26" s="6">
        <f t="shared" si="7"/>
        <v>1329</v>
      </c>
      <c r="AA26" s="6">
        <f t="shared" si="8"/>
        <v>919</v>
      </c>
      <c r="AB26" s="4">
        <f t="shared" si="9"/>
        <v>18205</v>
      </c>
      <c r="AC26" s="4">
        <f t="shared" si="10"/>
        <v>137</v>
      </c>
      <c r="AD26" s="24">
        <f t="shared" si="28"/>
        <v>2025.12</v>
      </c>
      <c r="AE26" s="4">
        <v>0</v>
      </c>
      <c r="AF26" s="4">
        <f t="shared" si="12"/>
        <v>16043</v>
      </c>
      <c r="AG26" s="48">
        <f t="shared" si="13"/>
        <v>592</v>
      </c>
      <c r="AH26" s="24">
        <f t="shared" si="29"/>
        <v>2194</v>
      </c>
      <c r="AI26" s="6">
        <v>0</v>
      </c>
      <c r="AJ26" s="4">
        <f t="shared" si="14"/>
        <v>162</v>
      </c>
      <c r="AK26" s="6">
        <v>0</v>
      </c>
      <c r="AL26" s="6">
        <v>0</v>
      </c>
      <c r="AM26" s="24">
        <f t="shared" si="15"/>
        <v>2948</v>
      </c>
      <c r="AN26" s="24">
        <f t="shared" si="16"/>
        <v>21153</v>
      </c>
      <c r="AO26" s="24">
        <f t="shared" si="17"/>
        <v>625</v>
      </c>
      <c r="AP26" s="24">
        <f t="shared" si="18"/>
        <v>21778</v>
      </c>
      <c r="AQ26" s="24">
        <f t="shared" si="19"/>
        <v>3920</v>
      </c>
      <c r="AR26" s="25">
        <f t="shared" si="20"/>
        <v>25698</v>
      </c>
      <c r="AS26" s="15"/>
      <c r="AT26" s="39"/>
    </row>
    <row r="27" spans="1:46" s="50" customFormat="1" x14ac:dyDescent="0.2">
      <c r="A27" s="6">
        <f t="shared" si="21"/>
        <v>22</v>
      </c>
      <c r="B27" s="7">
        <v>3562027124</v>
      </c>
      <c r="C27" s="4"/>
      <c r="D27" s="54" t="s">
        <v>208</v>
      </c>
      <c r="E27" s="55" t="s">
        <v>209</v>
      </c>
      <c r="F27" s="46">
        <v>43647</v>
      </c>
      <c r="G27" s="5" t="s">
        <v>66</v>
      </c>
      <c r="H27" s="5" t="s">
        <v>181</v>
      </c>
      <c r="I27" s="52" t="s">
        <v>210</v>
      </c>
      <c r="J27" s="52" t="s">
        <v>211</v>
      </c>
      <c r="K27" s="6">
        <v>27</v>
      </c>
      <c r="L27" s="6">
        <v>25</v>
      </c>
      <c r="M27" s="6">
        <v>0</v>
      </c>
      <c r="N27" s="6">
        <v>0</v>
      </c>
      <c r="O27" s="6">
        <f t="shared" si="0"/>
        <v>25</v>
      </c>
      <c r="P27" s="21">
        <v>18993</v>
      </c>
      <c r="Q27" s="21">
        <v>0</v>
      </c>
      <c r="R27" s="6">
        <v>0</v>
      </c>
      <c r="S27" s="6">
        <v>0</v>
      </c>
      <c r="T27" s="6">
        <f t="shared" si="30"/>
        <v>18993</v>
      </c>
      <c r="U27" s="6">
        <f t="shared" si="24"/>
        <v>17586</v>
      </c>
      <c r="V27" s="6">
        <f t="shared" si="25"/>
        <v>0</v>
      </c>
      <c r="W27" s="6">
        <f t="shared" si="26"/>
        <v>0</v>
      </c>
      <c r="X27" s="6">
        <f t="shared" si="27"/>
        <v>0</v>
      </c>
      <c r="Y27" s="6">
        <f t="shared" si="6"/>
        <v>17586</v>
      </c>
      <c r="Z27" s="6">
        <f t="shared" si="7"/>
        <v>1465</v>
      </c>
      <c r="AA27" s="6">
        <f t="shared" si="8"/>
        <v>1013</v>
      </c>
      <c r="AB27" s="4">
        <f t="shared" si="9"/>
        <v>20064</v>
      </c>
      <c r="AC27" s="4">
        <f t="shared" si="10"/>
        <v>151</v>
      </c>
      <c r="AD27" s="24">
        <f t="shared" si="28"/>
        <v>2231.88</v>
      </c>
      <c r="AE27" s="4">
        <v>0</v>
      </c>
      <c r="AF27" s="4">
        <f t="shared" si="12"/>
        <v>17681</v>
      </c>
      <c r="AG27" s="48">
        <f t="shared" si="13"/>
        <v>653</v>
      </c>
      <c r="AH27" s="24">
        <f t="shared" si="29"/>
        <v>2418</v>
      </c>
      <c r="AI27" s="6">
        <v>0</v>
      </c>
      <c r="AJ27" s="4">
        <f t="shared" si="14"/>
        <v>162</v>
      </c>
      <c r="AK27" s="6">
        <v>0</v>
      </c>
      <c r="AL27" s="6">
        <v>0</v>
      </c>
      <c r="AM27" s="24">
        <f t="shared" si="15"/>
        <v>3233</v>
      </c>
      <c r="AN27" s="24">
        <f t="shared" si="16"/>
        <v>23297</v>
      </c>
      <c r="AO27" s="24">
        <f t="shared" si="17"/>
        <v>625</v>
      </c>
      <c r="AP27" s="24">
        <f t="shared" si="18"/>
        <v>23922</v>
      </c>
      <c r="AQ27" s="24">
        <f t="shared" si="19"/>
        <v>4306</v>
      </c>
      <c r="AR27" s="25">
        <f t="shared" si="20"/>
        <v>28228</v>
      </c>
      <c r="AS27" s="15"/>
      <c r="AT27" s="39"/>
    </row>
    <row r="28" spans="1:46" s="50" customFormat="1" x14ac:dyDescent="0.2">
      <c r="A28" s="6">
        <f t="shared" si="21"/>
        <v>23</v>
      </c>
      <c r="B28" s="7">
        <v>3562027123</v>
      </c>
      <c r="C28" s="4"/>
      <c r="D28" s="54" t="s">
        <v>212</v>
      </c>
      <c r="E28" s="55" t="s">
        <v>213</v>
      </c>
      <c r="F28" s="46">
        <v>43648</v>
      </c>
      <c r="G28" s="5" t="s">
        <v>70</v>
      </c>
      <c r="H28" s="5" t="s">
        <v>174</v>
      </c>
      <c r="I28" s="52" t="s">
        <v>214</v>
      </c>
      <c r="J28" s="52" t="s">
        <v>215</v>
      </c>
      <c r="K28" s="6">
        <v>27</v>
      </c>
      <c r="L28" s="6">
        <v>27</v>
      </c>
      <c r="M28" s="6">
        <v>0</v>
      </c>
      <c r="N28" s="6">
        <v>0</v>
      </c>
      <c r="O28" s="6">
        <f t="shared" si="0"/>
        <v>27</v>
      </c>
      <c r="P28" s="21">
        <v>17234</v>
      </c>
      <c r="Q28" s="21">
        <v>0</v>
      </c>
      <c r="R28" s="6">
        <v>0</v>
      </c>
      <c r="S28" s="6">
        <v>0</v>
      </c>
      <c r="T28" s="6">
        <f t="shared" si="30"/>
        <v>17234</v>
      </c>
      <c r="U28" s="6">
        <f t="shared" si="24"/>
        <v>17234</v>
      </c>
      <c r="V28" s="6">
        <f t="shared" si="25"/>
        <v>0</v>
      </c>
      <c r="W28" s="6">
        <f t="shared" si="26"/>
        <v>0</v>
      </c>
      <c r="X28" s="6">
        <f t="shared" si="27"/>
        <v>0</v>
      </c>
      <c r="Y28" s="6">
        <f t="shared" si="6"/>
        <v>17234</v>
      </c>
      <c r="Z28" s="6">
        <f t="shared" si="7"/>
        <v>1436</v>
      </c>
      <c r="AA28" s="6">
        <f t="shared" si="8"/>
        <v>993</v>
      </c>
      <c r="AB28" s="4">
        <f t="shared" si="9"/>
        <v>19663</v>
      </c>
      <c r="AC28" s="4">
        <f t="shared" si="10"/>
        <v>148</v>
      </c>
      <c r="AD28" s="24">
        <f t="shared" si="28"/>
        <v>2187.2399999999998</v>
      </c>
      <c r="AE28" s="4">
        <v>0</v>
      </c>
      <c r="AF28" s="4">
        <f t="shared" si="12"/>
        <v>17328</v>
      </c>
      <c r="AG28" s="48">
        <f t="shared" si="13"/>
        <v>640</v>
      </c>
      <c r="AH28" s="24">
        <f t="shared" si="29"/>
        <v>2370</v>
      </c>
      <c r="AI28" s="6">
        <v>0</v>
      </c>
      <c r="AJ28" s="4">
        <f t="shared" si="14"/>
        <v>175</v>
      </c>
      <c r="AK28" s="6">
        <v>0</v>
      </c>
      <c r="AL28" s="6">
        <v>0</v>
      </c>
      <c r="AM28" s="24">
        <f t="shared" si="15"/>
        <v>3185</v>
      </c>
      <c r="AN28" s="24">
        <f t="shared" si="16"/>
        <v>22848</v>
      </c>
      <c r="AO28" s="24">
        <f t="shared" si="17"/>
        <v>675</v>
      </c>
      <c r="AP28" s="24">
        <f t="shared" si="18"/>
        <v>23523</v>
      </c>
      <c r="AQ28" s="24">
        <f t="shared" si="19"/>
        <v>4234</v>
      </c>
      <c r="AR28" s="25">
        <f t="shared" si="20"/>
        <v>27757</v>
      </c>
      <c r="AS28" s="15"/>
      <c r="AT28" s="39"/>
    </row>
    <row r="29" spans="1:46" s="50" customFormat="1" x14ac:dyDescent="0.2">
      <c r="A29" s="6">
        <f t="shared" si="21"/>
        <v>24</v>
      </c>
      <c r="B29" s="7">
        <v>3562030249</v>
      </c>
      <c r="C29" s="4"/>
      <c r="D29" s="54" t="s">
        <v>216</v>
      </c>
      <c r="E29" s="55" t="s">
        <v>217</v>
      </c>
      <c r="F29" s="46">
        <v>43753</v>
      </c>
      <c r="G29" s="5" t="s">
        <v>66</v>
      </c>
      <c r="H29" s="5" t="s">
        <v>181</v>
      </c>
      <c r="I29" s="52" t="s">
        <v>218</v>
      </c>
      <c r="J29" s="52" t="s">
        <v>219</v>
      </c>
      <c r="K29" s="6">
        <v>27</v>
      </c>
      <c r="L29" s="6">
        <v>27</v>
      </c>
      <c r="M29" s="6">
        <v>0</v>
      </c>
      <c r="N29" s="6">
        <v>0</v>
      </c>
      <c r="O29" s="6">
        <f t="shared" si="0"/>
        <v>27</v>
      </c>
      <c r="P29" s="21">
        <v>19070</v>
      </c>
      <c r="Q29" s="21">
        <v>2210</v>
      </c>
      <c r="R29" s="6">
        <v>0</v>
      </c>
      <c r="S29" s="6">
        <v>0</v>
      </c>
      <c r="T29" s="6">
        <f t="shared" si="30"/>
        <v>21280</v>
      </c>
      <c r="U29" s="6">
        <f t="shared" si="24"/>
        <v>19070</v>
      </c>
      <c r="V29" s="6">
        <f t="shared" si="25"/>
        <v>2210</v>
      </c>
      <c r="W29" s="6">
        <f t="shared" si="26"/>
        <v>0</v>
      </c>
      <c r="X29" s="6">
        <f t="shared" si="27"/>
        <v>0</v>
      </c>
      <c r="Y29" s="6">
        <f t="shared" si="6"/>
        <v>21280</v>
      </c>
      <c r="Z29" s="6">
        <f t="shared" si="7"/>
        <v>1589</v>
      </c>
      <c r="AA29" s="6">
        <f t="shared" si="8"/>
        <v>1226</v>
      </c>
      <c r="AB29" s="4">
        <f t="shared" si="9"/>
        <v>24095</v>
      </c>
      <c r="AC29" s="4">
        <f t="shared" si="10"/>
        <v>0</v>
      </c>
      <c r="AD29" s="24">
        <f t="shared" si="28"/>
        <v>2435.52</v>
      </c>
      <c r="AE29" s="4">
        <v>0</v>
      </c>
      <c r="AF29" s="4">
        <f t="shared" si="12"/>
        <v>21659</v>
      </c>
      <c r="AG29" s="48">
        <f t="shared" si="13"/>
        <v>0</v>
      </c>
      <c r="AH29" s="24">
        <f t="shared" si="29"/>
        <v>2638</v>
      </c>
      <c r="AI29" s="6">
        <v>0</v>
      </c>
      <c r="AJ29" s="4">
        <f t="shared" si="14"/>
        <v>175</v>
      </c>
      <c r="AK29" s="6">
        <v>0</v>
      </c>
      <c r="AL29" s="6">
        <v>500</v>
      </c>
      <c r="AM29" s="24">
        <f t="shared" si="15"/>
        <v>3313</v>
      </c>
      <c r="AN29" s="24">
        <f t="shared" si="16"/>
        <v>27408</v>
      </c>
      <c r="AO29" s="24">
        <f t="shared" si="17"/>
        <v>675</v>
      </c>
      <c r="AP29" s="24">
        <f t="shared" si="18"/>
        <v>28083</v>
      </c>
      <c r="AQ29" s="24">
        <f t="shared" si="19"/>
        <v>5055</v>
      </c>
      <c r="AR29" s="25">
        <f t="shared" si="20"/>
        <v>33138</v>
      </c>
      <c r="AS29" s="15"/>
      <c r="AT29" s="39"/>
    </row>
    <row r="30" spans="1:46" s="50" customFormat="1" x14ac:dyDescent="0.2">
      <c r="A30" s="6">
        <f t="shared" si="21"/>
        <v>25</v>
      </c>
      <c r="B30" s="7">
        <v>3562030436</v>
      </c>
      <c r="C30" s="4"/>
      <c r="D30" s="54" t="s">
        <v>220</v>
      </c>
      <c r="E30" s="55" t="s">
        <v>221</v>
      </c>
      <c r="F30" s="46">
        <v>43762</v>
      </c>
      <c r="G30" s="5" t="s">
        <v>66</v>
      </c>
      <c r="H30" s="5" t="s">
        <v>174</v>
      </c>
      <c r="I30" s="52" t="s">
        <v>222</v>
      </c>
      <c r="J30" s="52" t="s">
        <v>223</v>
      </c>
      <c r="K30" s="6">
        <v>27</v>
      </c>
      <c r="L30" s="6">
        <v>22</v>
      </c>
      <c r="M30" s="6">
        <v>0</v>
      </c>
      <c r="N30" s="6">
        <v>0</v>
      </c>
      <c r="O30" s="6">
        <f t="shared" si="0"/>
        <v>22</v>
      </c>
      <c r="P30" s="21">
        <v>18993</v>
      </c>
      <c r="Q30" s="21">
        <v>0</v>
      </c>
      <c r="R30" s="6">
        <v>0</v>
      </c>
      <c r="S30" s="6">
        <v>0</v>
      </c>
      <c r="T30" s="6">
        <f t="shared" si="30"/>
        <v>18993</v>
      </c>
      <c r="U30" s="6">
        <f t="shared" si="24"/>
        <v>15476</v>
      </c>
      <c r="V30" s="6">
        <f t="shared" si="25"/>
        <v>0</v>
      </c>
      <c r="W30" s="6">
        <f t="shared" si="26"/>
        <v>0</v>
      </c>
      <c r="X30" s="6">
        <f t="shared" si="27"/>
        <v>0</v>
      </c>
      <c r="Y30" s="6">
        <f t="shared" si="6"/>
        <v>15476</v>
      </c>
      <c r="Z30" s="6">
        <f t="shared" si="7"/>
        <v>1289</v>
      </c>
      <c r="AA30" s="6">
        <f t="shared" si="8"/>
        <v>891</v>
      </c>
      <c r="AB30" s="4">
        <f t="shared" si="9"/>
        <v>17656</v>
      </c>
      <c r="AC30" s="4">
        <f t="shared" si="10"/>
        <v>133</v>
      </c>
      <c r="AD30" s="24">
        <f t="shared" si="28"/>
        <v>1964.04</v>
      </c>
      <c r="AE30" s="4">
        <v>0</v>
      </c>
      <c r="AF30" s="4">
        <f t="shared" si="12"/>
        <v>15559</v>
      </c>
      <c r="AG30" s="48">
        <f t="shared" si="13"/>
        <v>574</v>
      </c>
      <c r="AH30" s="24">
        <f t="shared" si="29"/>
        <v>2128</v>
      </c>
      <c r="AI30" s="6">
        <v>0</v>
      </c>
      <c r="AJ30" s="4">
        <f t="shared" si="14"/>
        <v>143</v>
      </c>
      <c r="AK30" s="6">
        <v>0</v>
      </c>
      <c r="AL30" s="6">
        <v>0</v>
      </c>
      <c r="AM30" s="24">
        <f t="shared" si="15"/>
        <v>2845</v>
      </c>
      <c r="AN30" s="24">
        <f t="shared" si="16"/>
        <v>20501</v>
      </c>
      <c r="AO30" s="24">
        <f t="shared" si="17"/>
        <v>550</v>
      </c>
      <c r="AP30" s="24">
        <f t="shared" si="18"/>
        <v>21051</v>
      </c>
      <c r="AQ30" s="24">
        <f t="shared" si="19"/>
        <v>3789</v>
      </c>
      <c r="AR30" s="25">
        <f t="shared" si="20"/>
        <v>24840</v>
      </c>
      <c r="AS30" s="15"/>
      <c r="AT30" s="39"/>
    </row>
    <row r="31" spans="1:46" s="50" customFormat="1" x14ac:dyDescent="0.2">
      <c r="A31" s="6">
        <f t="shared" si="21"/>
        <v>26</v>
      </c>
      <c r="B31" s="7">
        <v>3562037113</v>
      </c>
      <c r="C31" s="56"/>
      <c r="D31" s="57" t="s">
        <v>224</v>
      </c>
      <c r="E31" s="48" t="s">
        <v>225</v>
      </c>
      <c r="F31" s="46" t="s">
        <v>226</v>
      </c>
      <c r="G31" s="57" t="s">
        <v>66</v>
      </c>
      <c r="H31" s="5" t="s">
        <v>181</v>
      </c>
      <c r="I31" s="58" t="s">
        <v>227</v>
      </c>
      <c r="J31" s="58" t="s">
        <v>228</v>
      </c>
      <c r="K31" s="6">
        <v>27</v>
      </c>
      <c r="L31" s="6">
        <v>27</v>
      </c>
      <c r="M31" s="6">
        <v>0</v>
      </c>
      <c r="N31" s="6">
        <v>0</v>
      </c>
      <c r="O31" s="6">
        <f t="shared" si="0"/>
        <v>27</v>
      </c>
      <c r="P31" s="21">
        <v>18993</v>
      </c>
      <c r="Q31" s="21">
        <v>0</v>
      </c>
      <c r="R31" s="6">
        <v>0</v>
      </c>
      <c r="S31" s="56">
        <v>0</v>
      </c>
      <c r="T31" s="56">
        <f t="shared" si="30"/>
        <v>18993</v>
      </c>
      <c r="U31" s="56">
        <f t="shared" si="24"/>
        <v>18993</v>
      </c>
      <c r="V31" s="56">
        <f t="shared" si="25"/>
        <v>0</v>
      </c>
      <c r="W31" s="56">
        <f t="shared" si="26"/>
        <v>0</v>
      </c>
      <c r="X31" s="56">
        <f t="shared" si="27"/>
        <v>0</v>
      </c>
      <c r="Y31" s="6">
        <f t="shared" si="6"/>
        <v>18993</v>
      </c>
      <c r="Z31" s="6">
        <f t="shared" si="7"/>
        <v>1582</v>
      </c>
      <c r="AA31" s="6">
        <f t="shared" si="8"/>
        <v>1094</v>
      </c>
      <c r="AB31" s="4">
        <f t="shared" si="9"/>
        <v>21669</v>
      </c>
      <c r="AC31" s="4">
        <f t="shared" si="10"/>
        <v>163</v>
      </c>
      <c r="AD31" s="24">
        <f t="shared" si="28"/>
        <v>2410.44</v>
      </c>
      <c r="AE31" s="4">
        <v>0</v>
      </c>
      <c r="AF31" s="4">
        <f t="shared" si="12"/>
        <v>19096</v>
      </c>
      <c r="AG31" s="48">
        <f t="shared" si="13"/>
        <v>705</v>
      </c>
      <c r="AH31" s="24">
        <f t="shared" si="29"/>
        <v>2611</v>
      </c>
      <c r="AI31" s="6">
        <v>0</v>
      </c>
      <c r="AJ31" s="4">
        <f t="shared" si="14"/>
        <v>175</v>
      </c>
      <c r="AK31" s="6">
        <v>0</v>
      </c>
      <c r="AL31" s="6">
        <v>0</v>
      </c>
      <c r="AM31" s="24">
        <f t="shared" si="15"/>
        <v>3491</v>
      </c>
      <c r="AN31" s="24">
        <f t="shared" si="16"/>
        <v>25160</v>
      </c>
      <c r="AO31" s="24">
        <f t="shared" si="17"/>
        <v>675</v>
      </c>
      <c r="AP31" s="24">
        <f t="shared" si="18"/>
        <v>25835</v>
      </c>
      <c r="AQ31" s="24">
        <f t="shared" si="19"/>
        <v>4650</v>
      </c>
      <c r="AR31" s="25">
        <f t="shared" si="20"/>
        <v>30485</v>
      </c>
      <c r="AS31" s="15"/>
      <c r="AT31" s="39"/>
    </row>
    <row r="32" spans="1:46" s="50" customFormat="1" ht="15" x14ac:dyDescent="0.25">
      <c r="A32" s="6">
        <f t="shared" si="21"/>
        <v>27</v>
      </c>
      <c r="B32" s="7">
        <v>3562017867</v>
      </c>
      <c r="C32" s="56"/>
      <c r="D32" s="57" t="s">
        <v>229</v>
      </c>
      <c r="E32" s="48" t="s">
        <v>230</v>
      </c>
      <c r="F32" s="46">
        <v>44136</v>
      </c>
      <c r="G32" s="57" t="s">
        <v>66</v>
      </c>
      <c r="H32" s="49" t="s">
        <v>181</v>
      </c>
      <c r="I32" s="59" t="s">
        <v>231</v>
      </c>
      <c r="J32" s="59" t="s">
        <v>232</v>
      </c>
      <c r="K32" s="6">
        <v>27</v>
      </c>
      <c r="L32" s="6">
        <v>14</v>
      </c>
      <c r="M32" s="6">
        <v>0</v>
      </c>
      <c r="N32" s="6">
        <v>0</v>
      </c>
      <c r="O32" s="6">
        <f t="shared" si="0"/>
        <v>14</v>
      </c>
      <c r="P32" s="21">
        <v>19070</v>
      </c>
      <c r="Q32" s="21">
        <v>1188</v>
      </c>
      <c r="R32" s="6">
        <v>0</v>
      </c>
      <c r="S32" s="56">
        <v>0</v>
      </c>
      <c r="T32" s="56">
        <f t="shared" si="30"/>
        <v>20258</v>
      </c>
      <c r="U32" s="56">
        <f t="shared" si="24"/>
        <v>9888</v>
      </c>
      <c r="V32" s="56">
        <f t="shared" si="25"/>
        <v>616</v>
      </c>
      <c r="W32" s="56">
        <f t="shared" si="26"/>
        <v>0</v>
      </c>
      <c r="X32" s="56">
        <f t="shared" si="27"/>
        <v>0</v>
      </c>
      <c r="Y32" s="6">
        <f t="shared" si="6"/>
        <v>10504</v>
      </c>
      <c r="Z32" s="6">
        <f t="shared" si="7"/>
        <v>824</v>
      </c>
      <c r="AA32" s="6">
        <f t="shared" si="8"/>
        <v>605</v>
      </c>
      <c r="AB32" s="4">
        <f t="shared" si="9"/>
        <v>11933</v>
      </c>
      <c r="AC32" s="4">
        <f t="shared" si="10"/>
        <v>90</v>
      </c>
      <c r="AD32" s="24">
        <f t="shared" si="28"/>
        <v>1259.1599999999999</v>
      </c>
      <c r="AE32" s="4">
        <v>0</v>
      </c>
      <c r="AF32" s="4">
        <f t="shared" si="12"/>
        <v>10584</v>
      </c>
      <c r="AG32" s="48">
        <f t="shared" si="13"/>
        <v>388</v>
      </c>
      <c r="AH32" s="24">
        <f t="shared" si="29"/>
        <v>1364</v>
      </c>
      <c r="AI32" s="6">
        <v>0</v>
      </c>
      <c r="AJ32" s="4">
        <f t="shared" si="14"/>
        <v>91</v>
      </c>
      <c r="AK32" s="6">
        <v>0</v>
      </c>
      <c r="AL32" s="6">
        <v>0</v>
      </c>
      <c r="AM32" s="24">
        <f t="shared" si="15"/>
        <v>1843</v>
      </c>
      <c r="AN32" s="24">
        <f t="shared" si="16"/>
        <v>13776</v>
      </c>
      <c r="AO32" s="24">
        <f t="shared" si="17"/>
        <v>350</v>
      </c>
      <c r="AP32" s="24">
        <f t="shared" si="18"/>
        <v>14126</v>
      </c>
      <c r="AQ32" s="24">
        <f t="shared" si="19"/>
        <v>2543</v>
      </c>
      <c r="AR32" s="25">
        <f t="shared" si="20"/>
        <v>16669</v>
      </c>
      <c r="AS32" s="15"/>
      <c r="AT32" s="39"/>
    </row>
    <row r="33" spans="1:46" x14ac:dyDescent="0.2">
      <c r="A33" s="6">
        <f t="shared" si="21"/>
        <v>28</v>
      </c>
      <c r="B33" s="7">
        <v>3562029973</v>
      </c>
      <c r="C33" s="6">
        <v>6596</v>
      </c>
      <c r="D33" s="4" t="s">
        <v>233</v>
      </c>
      <c r="E33" s="4" t="s">
        <v>234</v>
      </c>
      <c r="F33" s="5">
        <v>43647</v>
      </c>
      <c r="G33" s="5" t="s">
        <v>235</v>
      </c>
      <c r="H33" s="5" t="s">
        <v>174</v>
      </c>
      <c r="I33" s="6" t="s">
        <v>236</v>
      </c>
      <c r="J33" s="6" t="s">
        <v>237</v>
      </c>
      <c r="K33" s="6">
        <v>27</v>
      </c>
      <c r="L33" s="6">
        <v>22</v>
      </c>
      <c r="M33" s="6">
        <v>0</v>
      </c>
      <c r="N33" s="6">
        <v>0</v>
      </c>
      <c r="O33" s="6">
        <f t="shared" si="0"/>
        <v>22</v>
      </c>
      <c r="P33" s="21">
        <v>17234</v>
      </c>
      <c r="Q33" s="21">
        <v>0</v>
      </c>
      <c r="R33" s="6">
        <v>0</v>
      </c>
      <c r="S33" s="6">
        <v>0</v>
      </c>
      <c r="T33" s="6">
        <f t="shared" si="30"/>
        <v>17234</v>
      </c>
      <c r="U33" s="6">
        <f t="shared" si="24"/>
        <v>14043</v>
      </c>
      <c r="V33" s="6">
        <f t="shared" si="25"/>
        <v>0</v>
      </c>
      <c r="W33" s="6">
        <f t="shared" si="26"/>
        <v>0</v>
      </c>
      <c r="X33" s="6">
        <f t="shared" si="27"/>
        <v>0</v>
      </c>
      <c r="Y33" s="6">
        <f t="shared" si="6"/>
        <v>14043</v>
      </c>
      <c r="Z33" s="6">
        <f t="shared" si="7"/>
        <v>1170</v>
      </c>
      <c r="AA33" s="6">
        <f t="shared" si="8"/>
        <v>809</v>
      </c>
      <c r="AB33" s="4">
        <f t="shared" si="9"/>
        <v>16022</v>
      </c>
      <c r="AC33" s="4">
        <f t="shared" si="10"/>
        <v>121</v>
      </c>
      <c r="AD33" s="24">
        <f>ROUND(AB33-V33-Z33,0)*12%</f>
        <v>1782.24</v>
      </c>
      <c r="AE33" s="4">
        <v>0</v>
      </c>
      <c r="AF33" s="4">
        <f t="shared" si="12"/>
        <v>14119</v>
      </c>
      <c r="AG33" s="48">
        <f t="shared" si="13"/>
        <v>521</v>
      </c>
      <c r="AH33" s="24">
        <f t="shared" si="29"/>
        <v>1931</v>
      </c>
      <c r="AI33" s="6">
        <v>0</v>
      </c>
      <c r="AJ33" s="4">
        <f t="shared" si="14"/>
        <v>143</v>
      </c>
      <c r="AK33" s="6">
        <v>0</v>
      </c>
      <c r="AL33" s="6">
        <v>0</v>
      </c>
      <c r="AM33" s="24">
        <f t="shared" si="15"/>
        <v>2595</v>
      </c>
      <c r="AN33" s="24">
        <f t="shared" si="16"/>
        <v>18617</v>
      </c>
      <c r="AO33" s="24">
        <f t="shared" si="17"/>
        <v>550</v>
      </c>
      <c r="AP33" s="24">
        <f t="shared" si="18"/>
        <v>19167</v>
      </c>
      <c r="AQ33" s="24">
        <f t="shared" si="19"/>
        <v>3450</v>
      </c>
      <c r="AR33" s="25">
        <f t="shared" si="20"/>
        <v>22617</v>
      </c>
      <c r="AT33" s="39"/>
    </row>
    <row r="34" spans="1:46" x14ac:dyDescent="0.2">
      <c r="A34" s="6">
        <f t="shared" si="21"/>
        <v>29</v>
      </c>
      <c r="B34" s="7">
        <v>3562029977</v>
      </c>
      <c r="C34" s="6">
        <v>6597</v>
      </c>
      <c r="D34" s="4" t="s">
        <v>238</v>
      </c>
      <c r="E34" s="4" t="s">
        <v>200</v>
      </c>
      <c r="F34" s="5">
        <v>43664</v>
      </c>
      <c r="G34" s="5" t="s">
        <v>235</v>
      </c>
      <c r="H34" s="5" t="s">
        <v>174</v>
      </c>
      <c r="I34" s="6" t="s">
        <v>239</v>
      </c>
      <c r="J34" s="6" t="s">
        <v>240</v>
      </c>
      <c r="K34" s="6">
        <v>27</v>
      </c>
      <c r="L34" s="6">
        <v>27</v>
      </c>
      <c r="M34" s="6">
        <v>0</v>
      </c>
      <c r="N34" s="6">
        <v>0</v>
      </c>
      <c r="O34" s="6">
        <f t="shared" si="0"/>
        <v>27</v>
      </c>
      <c r="P34" s="21">
        <v>17234</v>
      </c>
      <c r="Q34" s="21">
        <v>0</v>
      </c>
      <c r="R34" s="6">
        <v>0</v>
      </c>
      <c r="S34" s="6">
        <v>0</v>
      </c>
      <c r="T34" s="6">
        <f t="shared" si="30"/>
        <v>17234</v>
      </c>
      <c r="U34" s="6">
        <f t="shared" si="24"/>
        <v>17234</v>
      </c>
      <c r="V34" s="6">
        <f t="shared" si="25"/>
        <v>0</v>
      </c>
      <c r="W34" s="6">
        <f t="shared" si="26"/>
        <v>0</v>
      </c>
      <c r="X34" s="6">
        <f t="shared" si="27"/>
        <v>0</v>
      </c>
      <c r="Y34" s="6">
        <f t="shared" si="6"/>
        <v>17234</v>
      </c>
      <c r="Z34" s="6">
        <f t="shared" si="7"/>
        <v>1436</v>
      </c>
      <c r="AA34" s="6">
        <f t="shared" si="8"/>
        <v>993</v>
      </c>
      <c r="AB34" s="4">
        <f t="shared" si="9"/>
        <v>19663</v>
      </c>
      <c r="AC34" s="4">
        <f t="shared" si="10"/>
        <v>148</v>
      </c>
      <c r="AD34" s="24">
        <f>ROUND(AB34-V34-Z34,0)*12%</f>
        <v>2187.2399999999998</v>
      </c>
      <c r="AE34" s="4">
        <v>0</v>
      </c>
      <c r="AF34" s="4">
        <f t="shared" si="12"/>
        <v>17328</v>
      </c>
      <c r="AG34" s="48">
        <f t="shared" si="13"/>
        <v>640</v>
      </c>
      <c r="AH34" s="24">
        <f t="shared" si="29"/>
        <v>2370</v>
      </c>
      <c r="AI34" s="6">
        <v>0</v>
      </c>
      <c r="AJ34" s="4">
        <f t="shared" si="14"/>
        <v>175</v>
      </c>
      <c r="AK34" s="6">
        <v>0</v>
      </c>
      <c r="AL34" s="6">
        <v>0</v>
      </c>
      <c r="AM34" s="24">
        <f t="shared" si="15"/>
        <v>3185</v>
      </c>
      <c r="AN34" s="24">
        <f t="shared" si="16"/>
        <v>22848</v>
      </c>
      <c r="AO34" s="24">
        <f t="shared" si="17"/>
        <v>675</v>
      </c>
      <c r="AP34" s="24">
        <f t="shared" si="18"/>
        <v>23523</v>
      </c>
      <c r="AQ34" s="24">
        <f t="shared" si="19"/>
        <v>4234</v>
      </c>
      <c r="AR34" s="25">
        <f t="shared" si="20"/>
        <v>27757</v>
      </c>
      <c r="AT34" s="39"/>
    </row>
    <row r="35" spans="1:46" x14ac:dyDescent="0.2">
      <c r="A35" s="6">
        <f t="shared" si="21"/>
        <v>30</v>
      </c>
      <c r="B35" s="7">
        <v>3562081808</v>
      </c>
      <c r="C35" s="6"/>
      <c r="D35" s="4" t="s">
        <v>241</v>
      </c>
      <c r="E35" s="4" t="s">
        <v>246</v>
      </c>
      <c r="F35" s="5" t="s">
        <v>242</v>
      </c>
      <c r="G35" s="5" t="s">
        <v>235</v>
      </c>
      <c r="H35" s="5" t="s">
        <v>174</v>
      </c>
      <c r="I35" s="6" t="s">
        <v>247</v>
      </c>
      <c r="J35" s="6" t="s">
        <v>248</v>
      </c>
      <c r="K35" s="6">
        <v>27</v>
      </c>
      <c r="L35" s="6">
        <v>22</v>
      </c>
      <c r="M35" s="6">
        <v>0</v>
      </c>
      <c r="N35" s="6">
        <v>0</v>
      </c>
      <c r="O35" s="6">
        <f t="shared" si="0"/>
        <v>22</v>
      </c>
      <c r="P35" s="21">
        <v>17234</v>
      </c>
      <c r="Q35" s="21">
        <v>0</v>
      </c>
      <c r="R35" s="6">
        <v>0</v>
      </c>
      <c r="S35" s="6">
        <v>0</v>
      </c>
      <c r="T35" s="6">
        <f t="shared" si="30"/>
        <v>17234</v>
      </c>
      <c r="U35" s="6">
        <f t="shared" si="24"/>
        <v>14043</v>
      </c>
      <c r="V35" s="6">
        <f t="shared" si="25"/>
        <v>0</v>
      </c>
      <c r="W35" s="6">
        <f t="shared" si="26"/>
        <v>0</v>
      </c>
      <c r="X35" s="6">
        <f t="shared" si="27"/>
        <v>0</v>
      </c>
      <c r="Y35" s="6">
        <f t="shared" si="6"/>
        <v>14043</v>
      </c>
      <c r="Z35" s="6">
        <f t="shared" si="7"/>
        <v>1170</v>
      </c>
      <c r="AA35" s="6">
        <f t="shared" si="8"/>
        <v>809</v>
      </c>
      <c r="AB35" s="4">
        <f t="shared" si="9"/>
        <v>16022</v>
      </c>
      <c r="AC35" s="4">
        <f t="shared" si="10"/>
        <v>121</v>
      </c>
      <c r="AD35" s="24">
        <f>ROUND(IF((AB35-V35)*12%&gt;1800,1800,(AB35-V35)*12%),0)</f>
        <v>1800</v>
      </c>
      <c r="AE35" s="4">
        <v>0</v>
      </c>
      <c r="AF35" s="4">
        <f t="shared" si="12"/>
        <v>14101</v>
      </c>
      <c r="AG35" s="48">
        <f t="shared" si="13"/>
        <v>521</v>
      </c>
      <c r="AH35" s="24">
        <f>ROUND(IF(($AB35-Z35)*12%&gt;1950,1950,(AB35-Z35)*13%),0)</f>
        <v>1931</v>
      </c>
      <c r="AI35" s="6">
        <v>0</v>
      </c>
      <c r="AJ35" s="4">
        <f t="shared" si="14"/>
        <v>143</v>
      </c>
      <c r="AK35" s="6">
        <v>0</v>
      </c>
      <c r="AL35" s="6">
        <v>0</v>
      </c>
      <c r="AM35" s="24">
        <f t="shared" si="15"/>
        <v>2595</v>
      </c>
      <c r="AN35" s="24">
        <f t="shared" si="16"/>
        <v>18617</v>
      </c>
      <c r="AO35" s="24">
        <f t="shared" si="17"/>
        <v>550</v>
      </c>
      <c r="AP35" s="24">
        <f t="shared" si="18"/>
        <v>19167</v>
      </c>
      <c r="AQ35" s="24">
        <f t="shared" si="19"/>
        <v>3450</v>
      </c>
      <c r="AR35" s="25">
        <f t="shared" si="20"/>
        <v>22617</v>
      </c>
      <c r="AT35" s="39"/>
    </row>
    <row r="36" spans="1:46" x14ac:dyDescent="0.2">
      <c r="A36" s="6">
        <f t="shared" si="21"/>
        <v>31</v>
      </c>
      <c r="B36" s="7">
        <v>3562083587</v>
      </c>
      <c r="C36" s="4"/>
      <c r="D36" s="60" t="s">
        <v>244</v>
      </c>
      <c r="E36" s="62" t="s">
        <v>250</v>
      </c>
      <c r="F36" s="5" t="s">
        <v>245</v>
      </c>
      <c r="G36" s="61" t="s">
        <v>243</v>
      </c>
      <c r="H36" s="5" t="s">
        <v>181</v>
      </c>
      <c r="I36" s="63" t="s">
        <v>249</v>
      </c>
      <c r="J36" s="64">
        <v>6933291906</v>
      </c>
      <c r="K36" s="6">
        <v>27</v>
      </c>
      <c r="L36" s="6">
        <v>14</v>
      </c>
      <c r="M36" s="6">
        <v>0</v>
      </c>
      <c r="N36" s="6">
        <v>0</v>
      </c>
      <c r="O36" s="6">
        <f t="shared" si="0"/>
        <v>14</v>
      </c>
      <c r="P36" s="21">
        <v>18993</v>
      </c>
      <c r="Q36" s="21">
        <v>0</v>
      </c>
      <c r="R36" s="21">
        <v>0</v>
      </c>
      <c r="S36" s="6">
        <v>0</v>
      </c>
      <c r="T36" s="6">
        <f t="shared" si="30"/>
        <v>18993</v>
      </c>
      <c r="U36" s="6">
        <f t="shared" si="24"/>
        <v>9848</v>
      </c>
      <c r="V36" s="6">
        <f t="shared" si="25"/>
        <v>0</v>
      </c>
      <c r="W36" s="6">
        <f t="shared" si="26"/>
        <v>0</v>
      </c>
      <c r="X36" s="6">
        <f t="shared" si="27"/>
        <v>0</v>
      </c>
      <c r="Y36" s="6">
        <f t="shared" si="6"/>
        <v>9848</v>
      </c>
      <c r="Z36" s="6">
        <f t="shared" si="7"/>
        <v>820</v>
      </c>
      <c r="AA36" s="6">
        <f t="shared" si="8"/>
        <v>567</v>
      </c>
      <c r="AB36" s="4">
        <f t="shared" si="9"/>
        <v>11235</v>
      </c>
      <c r="AC36" s="4">
        <f t="shared" si="10"/>
        <v>85</v>
      </c>
      <c r="AD36" s="24">
        <f t="shared" ref="AD36" si="31">ROUND(AB36-V36-Z36,)*12%</f>
        <v>1249.8</v>
      </c>
      <c r="AE36" s="4">
        <v>0</v>
      </c>
      <c r="AF36" s="4">
        <f t="shared" si="12"/>
        <v>9900</v>
      </c>
      <c r="AG36" s="48">
        <f t="shared" si="13"/>
        <v>366</v>
      </c>
      <c r="AH36" s="24">
        <f>ROUND(IF(($AB36-Z36)*12%&gt;1950,1950,(AB36-Z36)*13%),0)</f>
        <v>1354</v>
      </c>
      <c r="AI36" s="6">
        <v>0</v>
      </c>
      <c r="AJ36" s="4">
        <f t="shared" si="14"/>
        <v>91</v>
      </c>
      <c r="AK36" s="6">
        <v>0</v>
      </c>
      <c r="AL36" s="6">
        <v>0</v>
      </c>
      <c r="AM36" s="24">
        <f t="shared" si="15"/>
        <v>1811</v>
      </c>
      <c r="AN36" s="24">
        <f t="shared" si="16"/>
        <v>13046</v>
      </c>
      <c r="AO36" s="24">
        <f t="shared" si="17"/>
        <v>350</v>
      </c>
      <c r="AP36" s="24">
        <f t="shared" si="18"/>
        <v>13396</v>
      </c>
      <c r="AQ36" s="24">
        <f t="shared" si="19"/>
        <v>2411</v>
      </c>
      <c r="AR36" s="25">
        <f t="shared" si="20"/>
        <v>15807</v>
      </c>
      <c r="AT36" s="39"/>
    </row>
    <row r="37" spans="1:46" x14ac:dyDescent="0.2">
      <c r="A37" s="6">
        <f t="shared" si="21"/>
        <v>32</v>
      </c>
      <c r="B37" s="69">
        <v>3562018486</v>
      </c>
      <c r="C37" s="4"/>
      <c r="D37" s="4" t="s">
        <v>253</v>
      </c>
      <c r="E37" s="4" t="s">
        <v>254</v>
      </c>
      <c r="F37" s="70">
        <v>43448</v>
      </c>
      <c r="G37" s="5" t="s">
        <v>66</v>
      </c>
      <c r="H37" s="64" t="s">
        <v>181</v>
      </c>
      <c r="I37" s="34" t="s">
        <v>255</v>
      </c>
      <c r="J37" s="6">
        <v>6928679496</v>
      </c>
      <c r="K37" s="6">
        <v>27</v>
      </c>
      <c r="L37" s="6">
        <v>26</v>
      </c>
      <c r="M37" s="6">
        <v>0</v>
      </c>
      <c r="N37" s="6">
        <v>0</v>
      </c>
      <c r="O37" s="6">
        <f t="shared" si="0"/>
        <v>26</v>
      </c>
      <c r="P37" s="21">
        <v>18993</v>
      </c>
      <c r="Q37" s="21">
        <v>0</v>
      </c>
      <c r="R37" s="6">
        <v>0</v>
      </c>
      <c r="S37" s="6">
        <v>0</v>
      </c>
      <c r="T37" s="6">
        <f t="shared" si="30"/>
        <v>18993</v>
      </c>
      <c r="U37" s="6">
        <f t="shared" si="24"/>
        <v>18290</v>
      </c>
      <c r="V37" s="6">
        <f t="shared" si="25"/>
        <v>0</v>
      </c>
      <c r="W37" s="6">
        <f t="shared" si="26"/>
        <v>0</v>
      </c>
      <c r="X37" s="6">
        <v>0</v>
      </c>
      <c r="Y37" s="6">
        <f t="shared" si="6"/>
        <v>18290</v>
      </c>
      <c r="Z37" s="6">
        <f t="shared" si="7"/>
        <v>1524</v>
      </c>
      <c r="AA37" s="6">
        <f t="shared" si="8"/>
        <v>1054</v>
      </c>
      <c r="AB37" s="4">
        <f t="shared" si="9"/>
        <v>20868</v>
      </c>
      <c r="AC37" s="4">
        <f t="shared" si="10"/>
        <v>157</v>
      </c>
      <c r="AD37" s="24">
        <f>ROUND(AB37-V37-Z37-X37,)*12%</f>
        <v>2321.2799999999997</v>
      </c>
      <c r="AE37" s="4">
        <v>0</v>
      </c>
      <c r="AF37" s="4">
        <f t="shared" si="12"/>
        <v>18390</v>
      </c>
      <c r="AG37" s="48">
        <f t="shared" si="13"/>
        <v>679</v>
      </c>
      <c r="AH37" s="24">
        <f t="shared" ref="AH37:AH38" si="32">ROUND((AB37-V37-Z37)*13%,0)</f>
        <v>2515</v>
      </c>
      <c r="AI37" s="6">
        <v>0</v>
      </c>
      <c r="AJ37" s="4">
        <f t="shared" si="14"/>
        <v>169</v>
      </c>
      <c r="AK37" s="6">
        <v>0</v>
      </c>
      <c r="AL37" s="6">
        <v>0</v>
      </c>
      <c r="AM37" s="24">
        <f t="shared" si="15"/>
        <v>3363</v>
      </c>
      <c r="AN37" s="24">
        <f t="shared" si="16"/>
        <v>24231</v>
      </c>
      <c r="AO37" s="24">
        <f t="shared" si="17"/>
        <v>650</v>
      </c>
      <c r="AP37" s="24">
        <f t="shared" si="18"/>
        <v>24881</v>
      </c>
      <c r="AQ37" s="24">
        <f t="shared" si="19"/>
        <v>4479</v>
      </c>
      <c r="AR37" s="25">
        <f t="shared" si="20"/>
        <v>29360</v>
      </c>
      <c r="AT37" s="39"/>
    </row>
    <row r="38" spans="1:46" x14ac:dyDescent="0.2">
      <c r="A38" s="6">
        <f t="shared" si="21"/>
        <v>33</v>
      </c>
      <c r="B38" s="69">
        <v>3562043319</v>
      </c>
      <c r="C38" s="4"/>
      <c r="D38" s="4" t="s">
        <v>257</v>
      </c>
      <c r="E38" s="4" t="s">
        <v>258</v>
      </c>
      <c r="F38" s="70" t="s">
        <v>126</v>
      </c>
      <c r="G38" s="5" t="s">
        <v>66</v>
      </c>
      <c r="H38" s="5" t="s">
        <v>181</v>
      </c>
      <c r="I38" s="34" t="s">
        <v>259</v>
      </c>
      <c r="J38" s="34" t="s">
        <v>260</v>
      </c>
      <c r="K38" s="6">
        <v>27</v>
      </c>
      <c r="L38" s="6">
        <v>22</v>
      </c>
      <c r="M38" s="6">
        <v>0</v>
      </c>
      <c r="N38" s="6">
        <v>0</v>
      </c>
      <c r="O38" s="6">
        <f>SUM(L38:N38)</f>
        <v>22</v>
      </c>
      <c r="P38" s="21">
        <v>18993</v>
      </c>
      <c r="Q38" s="21">
        <v>212</v>
      </c>
      <c r="R38" s="21">
        <v>0</v>
      </c>
      <c r="S38" s="6">
        <v>0</v>
      </c>
      <c r="T38" s="6">
        <f>ROUND(SUM(P38:S38),0)</f>
        <v>19205</v>
      </c>
      <c r="U38" s="6">
        <f t="shared" si="24"/>
        <v>15476</v>
      </c>
      <c r="V38" s="6">
        <f t="shared" si="24"/>
        <v>173</v>
      </c>
      <c r="W38" s="6">
        <f t="shared" si="24"/>
        <v>0</v>
      </c>
      <c r="X38" s="6">
        <v>0</v>
      </c>
      <c r="Y38" s="6">
        <f>ROUND(SUM(U38:X38),0)</f>
        <v>15649</v>
      </c>
      <c r="Z38" s="6">
        <f>ROUNDUP(U38*8.33/100,0)</f>
        <v>1290</v>
      </c>
      <c r="AA38" s="6">
        <f t="shared" si="8"/>
        <v>901</v>
      </c>
      <c r="AB38" s="4">
        <f>Y38+AA38+Z38</f>
        <v>17840</v>
      </c>
      <c r="AC38" s="4">
        <f>ROUNDUP(IF(T38&gt;21000,0,AB38*0.75%),0)</f>
        <v>134</v>
      </c>
      <c r="AD38" s="24">
        <f>ROUND(AB38-V38-Z38-X38,)*12%</f>
        <v>1965.24</v>
      </c>
      <c r="AE38" s="4">
        <v>0</v>
      </c>
      <c r="AF38" s="4">
        <f t="shared" si="12"/>
        <v>15741</v>
      </c>
      <c r="AG38" s="48">
        <f>ROUNDUP(IF((T38)&gt;21000,0,AB38*3.25%),0)</f>
        <v>580</v>
      </c>
      <c r="AH38" s="24">
        <f t="shared" si="32"/>
        <v>2129</v>
      </c>
      <c r="AI38" s="6">
        <v>0</v>
      </c>
      <c r="AJ38" s="4">
        <f>ROUND(175/K38*O38,0)</f>
        <v>143</v>
      </c>
      <c r="AK38" s="6">
        <v>0</v>
      </c>
      <c r="AL38" s="6">
        <v>0</v>
      </c>
      <c r="AM38" s="24">
        <f>SUM(AG38:AL38)</f>
        <v>2852</v>
      </c>
      <c r="AN38" s="24">
        <f t="shared" si="16"/>
        <v>20692</v>
      </c>
      <c r="AO38" s="24">
        <f>ROUND(675/K38*O38,0)</f>
        <v>550</v>
      </c>
      <c r="AP38" s="24">
        <f t="shared" si="18"/>
        <v>21242</v>
      </c>
      <c r="AQ38" s="24">
        <f t="shared" si="19"/>
        <v>3824</v>
      </c>
      <c r="AR38" s="25">
        <f t="shared" si="20"/>
        <v>25066</v>
      </c>
      <c r="AT38" s="39"/>
    </row>
    <row r="40" spans="1:46" x14ac:dyDescent="0.2">
      <c r="L40" s="17">
        <f t="shared" ref="L40:AR40" si="33">SUM(L6:L39)</f>
        <v>812.5</v>
      </c>
      <c r="M40" s="17">
        <f t="shared" si="33"/>
        <v>0</v>
      </c>
      <c r="N40" s="17">
        <f t="shared" si="33"/>
        <v>0</v>
      </c>
      <c r="O40" s="17">
        <f t="shared" si="33"/>
        <v>812.5</v>
      </c>
      <c r="P40" s="17">
        <f t="shared" si="33"/>
        <v>602683</v>
      </c>
      <c r="Q40" s="17">
        <f t="shared" si="33"/>
        <v>20651</v>
      </c>
      <c r="R40" s="17">
        <f t="shared" si="33"/>
        <v>0</v>
      </c>
      <c r="S40" s="17">
        <f t="shared" si="33"/>
        <v>0</v>
      </c>
      <c r="T40" s="17">
        <f t="shared" si="33"/>
        <v>620910</v>
      </c>
      <c r="U40" s="17">
        <f t="shared" si="33"/>
        <v>548974</v>
      </c>
      <c r="V40" s="17">
        <f t="shared" si="33"/>
        <v>19441</v>
      </c>
      <c r="W40" s="17">
        <f t="shared" si="33"/>
        <v>0</v>
      </c>
      <c r="X40" s="17">
        <f t="shared" si="33"/>
        <v>0</v>
      </c>
      <c r="Y40" s="17">
        <f t="shared" si="33"/>
        <v>568415</v>
      </c>
      <c r="Z40" s="17">
        <f t="shared" si="33"/>
        <v>45732</v>
      </c>
      <c r="AA40" s="17">
        <f t="shared" si="33"/>
        <v>32742</v>
      </c>
      <c r="AB40" s="17">
        <f t="shared" si="33"/>
        <v>646889</v>
      </c>
      <c r="AC40" s="17">
        <f t="shared" si="33"/>
        <v>4260</v>
      </c>
      <c r="AD40" s="44">
        <f t="shared" si="33"/>
        <v>68256.12</v>
      </c>
      <c r="AE40" s="17">
        <f t="shared" si="33"/>
        <v>0</v>
      </c>
      <c r="AF40" s="17">
        <f t="shared" si="33"/>
        <v>574377</v>
      </c>
      <c r="AG40" s="17">
        <f t="shared" si="33"/>
        <v>18409</v>
      </c>
      <c r="AH40" s="44">
        <f t="shared" si="33"/>
        <v>73928</v>
      </c>
      <c r="AI40" s="17">
        <f t="shared" si="33"/>
        <v>0</v>
      </c>
      <c r="AJ40" s="17">
        <f t="shared" si="33"/>
        <v>5271</v>
      </c>
      <c r="AK40" s="17">
        <f t="shared" si="33"/>
        <v>0</v>
      </c>
      <c r="AL40" s="17">
        <f t="shared" si="33"/>
        <v>1700</v>
      </c>
      <c r="AM40" s="17">
        <f t="shared" si="33"/>
        <v>99308</v>
      </c>
      <c r="AN40" s="44">
        <f>SUM(AN6:AN39)</f>
        <v>746197</v>
      </c>
      <c r="AO40" s="17">
        <f t="shared" si="33"/>
        <v>20314</v>
      </c>
      <c r="AP40" s="17">
        <f t="shared" si="33"/>
        <v>766511</v>
      </c>
      <c r="AQ40" s="17">
        <f t="shared" si="33"/>
        <v>137971</v>
      </c>
      <c r="AR40" s="17">
        <f t="shared" si="33"/>
        <v>904482</v>
      </c>
    </row>
    <row r="41" spans="1:46" x14ac:dyDescent="0.2">
      <c r="O41" s="16">
        <v>812.5</v>
      </c>
      <c r="U41">
        <v>548973</v>
      </c>
      <c r="V41" s="15">
        <v>19441</v>
      </c>
      <c r="Z41" s="15">
        <v>45738</v>
      </c>
      <c r="AA41" s="75">
        <v>32743</v>
      </c>
      <c r="AB41" s="15">
        <v>646895</v>
      </c>
      <c r="AG41" s="15">
        <v>18409</v>
      </c>
      <c r="AH41" s="71">
        <v>73929</v>
      </c>
      <c r="AJ41" s="15">
        <v>5271</v>
      </c>
      <c r="AL41" s="15">
        <v>1700</v>
      </c>
      <c r="AM41" s="15">
        <v>99289</v>
      </c>
      <c r="AN41" s="15">
        <v>746184</v>
      </c>
      <c r="AO41" s="15">
        <v>20314</v>
      </c>
    </row>
    <row r="42" spans="1:46" x14ac:dyDescent="0.2">
      <c r="U42" s="15">
        <f>+U40-U41</f>
        <v>1</v>
      </c>
      <c r="V42" s="15">
        <f>+V40-V41</f>
        <v>0</v>
      </c>
      <c r="Z42" s="15">
        <f>+Z40-Z41</f>
        <v>-6</v>
      </c>
      <c r="AA42" s="15">
        <f>+AA40-AA41</f>
        <v>-1</v>
      </c>
      <c r="AB42" s="15">
        <f>+AB40-AB41</f>
        <v>-6</v>
      </c>
      <c r="AC42" s="39"/>
      <c r="AD42" s="39"/>
      <c r="AG42" s="15">
        <f>+AG40-AG41</f>
        <v>0</v>
      </c>
      <c r="AH42" s="15">
        <f>+AH40-AH41</f>
        <v>-1</v>
      </c>
      <c r="AJ42" s="15">
        <f>+AJ40-AJ41</f>
        <v>0</v>
      </c>
      <c r="AL42" s="15">
        <f>+AL40-AL41</f>
        <v>0</v>
      </c>
      <c r="AM42" s="15">
        <f>+AM40-AM41</f>
        <v>19</v>
      </c>
      <c r="AN42" s="15">
        <f>+AN40-AN41</f>
        <v>13</v>
      </c>
      <c r="AO42" s="15">
        <f>+AO40-AO41</f>
        <v>0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1">
    <cfRule type="duplicateValues" dxfId="55" priority="38"/>
  </conditionalFormatting>
  <conditionalFormatting sqref="B12">
    <cfRule type="duplicateValues" dxfId="54" priority="37"/>
  </conditionalFormatting>
  <conditionalFormatting sqref="B13">
    <cfRule type="duplicateValues" dxfId="53" priority="33"/>
  </conditionalFormatting>
  <conditionalFormatting sqref="B14:B15">
    <cfRule type="duplicateValues" dxfId="52" priority="32"/>
  </conditionalFormatting>
  <conditionalFormatting sqref="D13:D15">
    <cfRule type="duplicateValues" dxfId="51" priority="31"/>
  </conditionalFormatting>
  <conditionalFormatting sqref="I23">
    <cfRule type="duplicateValues" dxfId="50" priority="30"/>
  </conditionalFormatting>
  <conditionalFormatting sqref="B35">
    <cfRule type="duplicateValues" dxfId="49" priority="76"/>
  </conditionalFormatting>
  <conditionalFormatting sqref="D35">
    <cfRule type="duplicateValues" dxfId="48" priority="77"/>
  </conditionalFormatting>
  <conditionalFormatting sqref="I35:J35">
    <cfRule type="duplicateValues" dxfId="47" priority="84"/>
  </conditionalFormatting>
  <conditionalFormatting sqref="B18:B38">
    <cfRule type="duplicateValues" dxfId="46" priority="96"/>
  </conditionalFormatting>
  <conditionalFormatting sqref="B19:B38">
    <cfRule type="duplicateValues" dxfId="45" priority="99"/>
  </conditionalFormatting>
  <conditionalFormatting sqref="B13:B38">
    <cfRule type="duplicateValues" dxfId="44" priority="102"/>
  </conditionalFormatting>
  <conditionalFormatting sqref="B37:B38">
    <cfRule type="duplicateValues" dxfId="43" priority="116"/>
  </conditionalFormatting>
  <conditionalFormatting sqref="B37:B38">
    <cfRule type="duplicateValues" dxfId="42" priority="118"/>
  </conditionalFormatting>
  <conditionalFormatting sqref="I20:I34">
    <cfRule type="duplicateValues" dxfId="41" priority="127"/>
  </conditionalFormatting>
  <conditionalFormatting sqref="J20:J34">
    <cfRule type="duplicateValues" dxfId="40" priority="128"/>
  </conditionalFormatting>
  <conditionalFormatting sqref="D18:D35">
    <cfRule type="duplicateValues" dxfId="39" priority="536"/>
  </conditionalFormatting>
  <conditionalFormatting sqref="D17:D35">
    <cfRule type="duplicateValues" dxfId="38" priority="537"/>
  </conditionalFormatting>
  <conditionalFormatting sqref="D36">
    <cfRule type="duplicateValues" dxfId="37" priority="567"/>
  </conditionalFormatting>
  <printOptions horizontalCentered="1"/>
  <pageMargins left="0" right="0" top="0.5" bottom="0.5" header="0.3" footer="0.3"/>
  <pageSetup paperSize="9" scale="3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41"/>
  <sheetViews>
    <sheetView workbookViewId="0">
      <pane xSplit="4" ySplit="5" topLeftCell="K6" activePane="bottomRight" state="frozen"/>
      <selection activeCell="B42" sqref="B42:J42"/>
      <selection pane="topRight" activeCell="B42" sqref="B42:J42"/>
      <selection pane="bottomLeft" activeCell="B42" sqref="B42:J42"/>
      <selection pane="bottomRight" activeCell="Z22" sqref="Z22"/>
    </sheetView>
  </sheetViews>
  <sheetFormatPr defaultColWidth="9.140625" defaultRowHeight="12.75" x14ac:dyDescent="0.2"/>
  <cols>
    <col min="1" max="1" width="9.42578125" customWidth="1"/>
    <col min="2" max="2" width="14.85546875" style="16" customWidth="1"/>
    <col min="3" max="3" width="7.7109375" hidden="1" customWidth="1"/>
    <col min="4" max="4" width="18.85546875" customWidth="1"/>
    <col min="5" max="5" width="24.85546875" customWidth="1"/>
    <col min="6" max="6" width="10.42578125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4" x14ac:dyDescent="0.2">
      <c r="A1" s="22" t="s">
        <v>0</v>
      </c>
      <c r="B1" s="22" t="s">
        <v>1</v>
      </c>
      <c r="C1" s="4"/>
      <c r="D1" s="4"/>
      <c r="E1" s="4"/>
      <c r="F1" s="4"/>
      <c r="G1" s="66" t="s">
        <v>2</v>
      </c>
      <c r="H1" s="6">
        <v>0</v>
      </c>
      <c r="I1" s="3"/>
      <c r="J1" s="3"/>
      <c r="K1" s="3"/>
      <c r="L1" s="30"/>
      <c r="M1" s="3"/>
      <c r="N1" s="3"/>
      <c r="O1" s="3"/>
      <c r="P1" s="30"/>
      <c r="Q1" s="3"/>
      <c r="R1" s="3"/>
      <c r="S1" s="3"/>
      <c r="T1" s="3"/>
      <c r="U1" s="3"/>
      <c r="V1" s="3"/>
    </row>
    <row r="2" spans="1:24" x14ac:dyDescent="0.2">
      <c r="A2" s="67" t="s">
        <v>3</v>
      </c>
      <c r="B2" s="68">
        <v>45139</v>
      </c>
      <c r="C2" s="4"/>
      <c r="D2" s="4"/>
      <c r="E2" s="4"/>
      <c r="F2" s="4"/>
      <c r="G2" s="66" t="s">
        <v>4</v>
      </c>
      <c r="H2" s="6">
        <v>8</v>
      </c>
      <c r="I2" s="3">
        <v>36</v>
      </c>
      <c r="J2" s="3"/>
      <c r="K2" s="3"/>
      <c r="L2" s="30"/>
      <c r="M2" s="3"/>
      <c r="N2" s="3"/>
      <c r="O2" s="3"/>
      <c r="P2" s="30"/>
      <c r="Q2" s="3"/>
      <c r="R2" s="3"/>
      <c r="S2" s="3"/>
      <c r="T2" s="3"/>
      <c r="U2" s="3"/>
      <c r="V2" s="3"/>
    </row>
    <row r="3" spans="1:24" x14ac:dyDescent="0.2">
      <c r="A3" s="67" t="s">
        <v>5</v>
      </c>
      <c r="B3" s="6" t="s">
        <v>6</v>
      </c>
      <c r="C3" s="4"/>
      <c r="D3" s="4"/>
      <c r="E3" s="4"/>
      <c r="F3" s="4"/>
      <c r="G3" s="66" t="s">
        <v>7</v>
      </c>
      <c r="H3" s="4" t="s">
        <v>86</v>
      </c>
      <c r="I3" s="3"/>
      <c r="J3" s="3"/>
      <c r="K3" s="3"/>
      <c r="L3" s="30"/>
      <c r="M3" s="3"/>
      <c r="N3" s="3"/>
      <c r="O3" s="3"/>
      <c r="P3" s="30"/>
      <c r="Q3" s="3"/>
      <c r="R3" s="3"/>
      <c r="S3" s="3"/>
      <c r="T3" s="3"/>
      <c r="U3" s="3"/>
      <c r="V3" s="3"/>
    </row>
    <row r="4" spans="1:24" x14ac:dyDescent="0.2">
      <c r="A4" s="85" t="s">
        <v>9</v>
      </c>
      <c r="B4" s="85"/>
      <c r="C4" s="85"/>
      <c r="D4" s="85"/>
      <c r="E4" s="85"/>
      <c r="F4" s="85"/>
      <c r="G4" s="85"/>
      <c r="H4" s="85"/>
      <c r="I4" s="86" t="s">
        <v>87</v>
      </c>
      <c r="J4" s="86"/>
      <c r="K4" s="86"/>
      <c r="L4" s="86"/>
      <c r="M4" s="87" t="s">
        <v>11</v>
      </c>
      <c r="N4" s="87"/>
      <c r="O4" s="28" t="s">
        <v>12</v>
      </c>
      <c r="P4" s="29" t="s">
        <v>13</v>
      </c>
      <c r="Q4" s="3"/>
      <c r="R4" s="88" t="s">
        <v>15</v>
      </c>
      <c r="S4" s="88"/>
      <c r="T4" s="88"/>
      <c r="U4" s="89" t="s">
        <v>16</v>
      </c>
      <c r="V4" s="89"/>
    </row>
    <row r="5" spans="1:24" s="26" customFormat="1" ht="89.25" x14ac:dyDescent="0.2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27" t="s">
        <v>59</v>
      </c>
    </row>
    <row r="6" spans="1:24" x14ac:dyDescent="0.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f>VLOOKUP(B6,[1]OT!$A$1:$AJ$39,36,0)</f>
        <v>7.1999999999999993</v>
      </c>
      <c r="K6" s="30">
        <v>0</v>
      </c>
      <c r="L6" s="30">
        <f t="shared" ref="L6:L7" si="0">J6+K6</f>
        <v>7.1999999999999993</v>
      </c>
      <c r="M6" s="21">
        <v>17234</v>
      </c>
      <c r="N6" s="31">
        <f>ROUND((M6/26/8)*2,0)</f>
        <v>166</v>
      </c>
      <c r="O6" s="31">
        <f>ROUNDUP(N6*L6,0)</f>
        <v>1196</v>
      </c>
      <c r="P6" s="31">
        <f>O6*0.75/100</f>
        <v>8.9700000000000006</v>
      </c>
      <c r="Q6" s="32">
        <f t="shared" ref="Q6" si="1">ROUND(O6-P6,0)</f>
        <v>1187</v>
      </c>
      <c r="R6" s="10">
        <f>ROUNDUP(O6*3.25/100,1)</f>
        <v>38.9</v>
      </c>
      <c r="S6" s="10">
        <f t="shared" ref="S6" si="2">SUM(R6:R6)</f>
        <v>38.9</v>
      </c>
      <c r="T6" s="10">
        <f>S6+O6</f>
        <v>1234.9000000000001</v>
      </c>
      <c r="U6" s="10">
        <f t="shared" ref="U6" si="3">ROUND(T6*18%,0)</f>
        <v>222</v>
      </c>
      <c r="V6" s="32">
        <f t="shared" ref="V6" si="4">T6+U6</f>
        <v>1456.9</v>
      </c>
      <c r="X6" s="77"/>
    </row>
    <row r="7" spans="1:24" x14ac:dyDescent="0.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f>VLOOKUP(B7,[1]OT!$A$1:$AJ$39,36,0)</f>
        <v>2.0666666666666664</v>
      </c>
      <c r="K7" s="30">
        <v>0</v>
      </c>
      <c r="L7" s="30">
        <f t="shared" si="0"/>
        <v>2.0666666666666664</v>
      </c>
      <c r="M7" s="21">
        <v>18993</v>
      </c>
      <c r="N7" s="31">
        <f t="shared" ref="N7:N38" si="5">ROUND((M7/26/8)*2,0)</f>
        <v>183</v>
      </c>
      <c r="O7" s="31">
        <f t="shared" ref="O7:O38" si="6">ROUNDUP(N7*L7,0)</f>
        <v>379</v>
      </c>
      <c r="P7" s="31">
        <f t="shared" ref="P7:P35" si="7">O7*0.75/100</f>
        <v>2.8424999999999998</v>
      </c>
      <c r="Q7" s="32">
        <f t="shared" ref="Q7:Q35" si="8">ROUND(O7-P7,0)</f>
        <v>376</v>
      </c>
      <c r="R7" s="10">
        <f t="shared" ref="R7:R38" si="9">ROUNDUP(O7*3.25/100,1)</f>
        <v>12.4</v>
      </c>
      <c r="S7" s="10">
        <f t="shared" ref="S7:S35" si="10">SUM(R7:R7)</f>
        <v>12.4</v>
      </c>
      <c r="T7" s="10">
        <f t="shared" ref="T7:T35" si="11">S7+O7</f>
        <v>391.4</v>
      </c>
      <c r="U7" s="10">
        <f t="shared" ref="U7:U35" si="12">ROUND(T7*18%,0)</f>
        <v>70</v>
      </c>
      <c r="V7" s="32">
        <f t="shared" ref="V7:V35" si="13">T7+U7</f>
        <v>461.4</v>
      </c>
      <c r="X7" s="77"/>
    </row>
    <row r="8" spans="1:24" x14ac:dyDescent="0.2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6"/>
      <c r="I8" s="30">
        <v>26</v>
      </c>
      <c r="J8" s="30">
        <f>VLOOKUP(B8,[1]OT!$A$1:$AJ$39,36,0)</f>
        <v>1.7999999999999998</v>
      </c>
      <c r="K8" s="30">
        <v>0</v>
      </c>
      <c r="L8" s="30">
        <f t="shared" ref="L8:L35" si="14">J8+K8</f>
        <v>1.7999999999999998</v>
      </c>
      <c r="M8" s="21">
        <v>18993</v>
      </c>
      <c r="N8" s="31">
        <f t="shared" si="5"/>
        <v>183</v>
      </c>
      <c r="O8" s="31">
        <f t="shared" si="6"/>
        <v>330</v>
      </c>
      <c r="P8" s="31">
        <f t="shared" si="7"/>
        <v>2.4750000000000001</v>
      </c>
      <c r="Q8" s="32">
        <f t="shared" si="8"/>
        <v>328</v>
      </c>
      <c r="R8" s="10">
        <f t="shared" si="9"/>
        <v>10.799999999999999</v>
      </c>
      <c r="S8" s="10">
        <f t="shared" si="10"/>
        <v>10.799999999999999</v>
      </c>
      <c r="T8" s="10">
        <f t="shared" si="11"/>
        <v>340.8</v>
      </c>
      <c r="U8" s="10">
        <f t="shared" si="12"/>
        <v>61</v>
      </c>
      <c r="V8" s="32">
        <f t="shared" si="13"/>
        <v>401.8</v>
      </c>
      <c r="X8" s="77"/>
    </row>
    <row r="9" spans="1:24" x14ac:dyDescent="0.2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6"/>
      <c r="I9" s="30">
        <v>26</v>
      </c>
      <c r="J9" s="30">
        <f>VLOOKUP(B9,[1]OT!$A$1:$AJ$39,36,0)</f>
        <v>1.1166666666666667</v>
      </c>
      <c r="K9" s="30">
        <v>0</v>
      </c>
      <c r="L9" s="30">
        <f t="shared" si="14"/>
        <v>1.1166666666666667</v>
      </c>
      <c r="M9" s="21">
        <v>17234</v>
      </c>
      <c r="N9" s="31">
        <f t="shared" si="5"/>
        <v>166</v>
      </c>
      <c r="O9" s="31">
        <f t="shared" si="6"/>
        <v>186</v>
      </c>
      <c r="P9" s="31">
        <f t="shared" si="7"/>
        <v>1.395</v>
      </c>
      <c r="Q9" s="32">
        <f t="shared" si="8"/>
        <v>185</v>
      </c>
      <c r="R9" s="10">
        <f t="shared" si="9"/>
        <v>6.1</v>
      </c>
      <c r="S9" s="10">
        <f t="shared" si="10"/>
        <v>6.1</v>
      </c>
      <c r="T9" s="10">
        <f t="shared" si="11"/>
        <v>192.1</v>
      </c>
      <c r="U9" s="10">
        <f t="shared" si="12"/>
        <v>35</v>
      </c>
      <c r="V9" s="32">
        <f t="shared" si="13"/>
        <v>227.1</v>
      </c>
      <c r="X9" s="77"/>
    </row>
    <row r="10" spans="1:24" x14ac:dyDescent="0.2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6"/>
      <c r="I10" s="30">
        <v>26</v>
      </c>
      <c r="J10" s="30">
        <f>VLOOKUP(B10,[1]OT!$A$1:$AJ$39,36,0)</f>
        <v>11.866666666666665</v>
      </c>
      <c r="K10" s="30">
        <v>0</v>
      </c>
      <c r="L10" s="30">
        <f t="shared" si="14"/>
        <v>11.866666666666665</v>
      </c>
      <c r="M10" s="21">
        <v>19070</v>
      </c>
      <c r="N10" s="31">
        <f t="shared" si="5"/>
        <v>183</v>
      </c>
      <c r="O10" s="31">
        <f t="shared" si="6"/>
        <v>2172</v>
      </c>
      <c r="P10" s="31">
        <f t="shared" si="7"/>
        <v>16.29</v>
      </c>
      <c r="Q10" s="32">
        <f t="shared" si="8"/>
        <v>2156</v>
      </c>
      <c r="R10" s="10">
        <f t="shared" si="9"/>
        <v>70.599999999999994</v>
      </c>
      <c r="S10" s="10">
        <f t="shared" si="10"/>
        <v>70.599999999999994</v>
      </c>
      <c r="T10" s="10">
        <f t="shared" si="11"/>
        <v>2242.6</v>
      </c>
      <c r="U10" s="10">
        <f t="shared" si="12"/>
        <v>404</v>
      </c>
      <c r="V10" s="32">
        <f t="shared" si="13"/>
        <v>2646.6</v>
      </c>
      <c r="X10" s="77"/>
    </row>
    <row r="11" spans="1:24" x14ac:dyDescent="0.2">
      <c r="A11" s="6"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6"/>
      <c r="I11" s="30">
        <v>26</v>
      </c>
      <c r="J11" s="30">
        <f>VLOOKUP(B11,[1]OT!$A$1:$AJ$39,36,0)</f>
        <v>3.35</v>
      </c>
      <c r="K11" s="30">
        <v>0</v>
      </c>
      <c r="L11" s="30">
        <f t="shared" si="14"/>
        <v>3.35</v>
      </c>
      <c r="M11" s="21">
        <v>19070</v>
      </c>
      <c r="N11" s="31">
        <f t="shared" si="5"/>
        <v>183</v>
      </c>
      <c r="O11" s="31">
        <f t="shared" si="6"/>
        <v>614</v>
      </c>
      <c r="P11" s="31">
        <f t="shared" si="7"/>
        <v>4.6050000000000004</v>
      </c>
      <c r="Q11" s="32">
        <f t="shared" si="8"/>
        <v>609</v>
      </c>
      <c r="R11" s="10">
        <f t="shared" si="9"/>
        <v>20</v>
      </c>
      <c r="S11" s="10">
        <f t="shared" si="10"/>
        <v>20</v>
      </c>
      <c r="T11" s="10">
        <f t="shared" si="11"/>
        <v>634</v>
      </c>
      <c r="U11" s="10">
        <f t="shared" si="12"/>
        <v>114</v>
      </c>
      <c r="V11" s="32">
        <f t="shared" si="13"/>
        <v>748</v>
      </c>
      <c r="X11" s="77"/>
    </row>
    <row r="12" spans="1:24" x14ac:dyDescent="0.2">
      <c r="A12" s="6">
        <v>8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6"/>
      <c r="I12" s="30">
        <v>26</v>
      </c>
      <c r="J12" s="30">
        <f>VLOOKUP(B12,[1]OT!$A$1:$AJ$39,36,0)</f>
        <v>10.233333333333331</v>
      </c>
      <c r="K12" s="30">
        <v>0</v>
      </c>
      <c r="L12" s="30">
        <f t="shared" si="14"/>
        <v>10.233333333333331</v>
      </c>
      <c r="M12" s="21">
        <v>19070</v>
      </c>
      <c r="N12" s="31">
        <f t="shared" si="5"/>
        <v>183</v>
      </c>
      <c r="O12" s="31">
        <f t="shared" si="6"/>
        <v>1873</v>
      </c>
      <c r="P12" s="31">
        <v>0</v>
      </c>
      <c r="Q12" s="32">
        <f t="shared" si="8"/>
        <v>1873</v>
      </c>
      <c r="R12" s="10">
        <v>0</v>
      </c>
      <c r="S12" s="10">
        <f t="shared" si="10"/>
        <v>0</v>
      </c>
      <c r="T12" s="10">
        <f t="shared" si="11"/>
        <v>1873</v>
      </c>
      <c r="U12" s="10">
        <f t="shared" si="12"/>
        <v>337</v>
      </c>
      <c r="V12" s="32">
        <f t="shared" si="13"/>
        <v>2210</v>
      </c>
      <c r="X12" s="77"/>
    </row>
    <row r="13" spans="1:24" x14ac:dyDescent="0.2">
      <c r="A13" s="6">
        <v>9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6"/>
      <c r="I13" s="30">
        <v>26</v>
      </c>
      <c r="J13" s="30">
        <f>VLOOKUP(B13,[1]OT!$A$1:$AJ$39,36,0)</f>
        <v>0.6</v>
      </c>
      <c r="K13" s="30">
        <v>0</v>
      </c>
      <c r="L13" s="30">
        <f t="shared" si="14"/>
        <v>0.6</v>
      </c>
      <c r="M13" s="21">
        <v>18993</v>
      </c>
      <c r="N13" s="31">
        <f t="shared" si="5"/>
        <v>183</v>
      </c>
      <c r="O13" s="31">
        <f t="shared" si="6"/>
        <v>110</v>
      </c>
      <c r="P13" s="31">
        <f t="shared" si="7"/>
        <v>0.82499999999999996</v>
      </c>
      <c r="Q13" s="32">
        <f t="shared" si="8"/>
        <v>109</v>
      </c>
      <c r="R13" s="10">
        <f t="shared" si="9"/>
        <v>3.6</v>
      </c>
      <c r="S13" s="10">
        <f t="shared" si="10"/>
        <v>3.6</v>
      </c>
      <c r="T13" s="10">
        <f t="shared" si="11"/>
        <v>113.6</v>
      </c>
      <c r="U13" s="10">
        <f t="shared" si="12"/>
        <v>20</v>
      </c>
      <c r="V13" s="32">
        <f t="shared" si="13"/>
        <v>133.6</v>
      </c>
      <c r="X13" s="77"/>
    </row>
    <row r="14" spans="1:24" x14ac:dyDescent="0.2">
      <c r="A14" s="6">
        <v>10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6"/>
      <c r="I14" s="30">
        <v>26</v>
      </c>
      <c r="J14" s="30">
        <f>VLOOKUP(B14,[1]OT!$A$1:$AJ$39,36,0)</f>
        <v>1.8333333333333335</v>
      </c>
      <c r="K14" s="30">
        <v>0</v>
      </c>
      <c r="L14" s="30">
        <f t="shared" si="14"/>
        <v>1.8333333333333335</v>
      </c>
      <c r="M14" s="21">
        <v>17234</v>
      </c>
      <c r="N14" s="31">
        <f t="shared" si="5"/>
        <v>166</v>
      </c>
      <c r="O14" s="31">
        <f t="shared" si="6"/>
        <v>305</v>
      </c>
      <c r="P14" s="31">
        <f t="shared" si="7"/>
        <v>2.2875000000000001</v>
      </c>
      <c r="Q14" s="32">
        <f t="shared" si="8"/>
        <v>303</v>
      </c>
      <c r="R14" s="10">
        <f t="shared" si="9"/>
        <v>10</v>
      </c>
      <c r="S14" s="10">
        <f t="shared" si="10"/>
        <v>10</v>
      </c>
      <c r="T14" s="10">
        <f t="shared" si="11"/>
        <v>315</v>
      </c>
      <c r="U14" s="10">
        <f t="shared" si="12"/>
        <v>57</v>
      </c>
      <c r="V14" s="32">
        <f t="shared" si="13"/>
        <v>372</v>
      </c>
      <c r="X14" s="77"/>
    </row>
    <row r="15" spans="1:24" x14ac:dyDescent="0.2">
      <c r="A15" s="6">
        <v>11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6"/>
      <c r="I15" s="30">
        <v>26</v>
      </c>
      <c r="J15" s="30">
        <f>VLOOKUP(B15,[1]OT!$A$1:$AJ$39,36,0)</f>
        <v>2.0666666666666669</v>
      </c>
      <c r="K15" s="30">
        <v>0</v>
      </c>
      <c r="L15" s="30">
        <f t="shared" si="14"/>
        <v>2.0666666666666669</v>
      </c>
      <c r="M15" s="21">
        <v>18993</v>
      </c>
      <c r="N15" s="31">
        <f t="shared" si="5"/>
        <v>183</v>
      </c>
      <c r="O15" s="31">
        <f t="shared" si="6"/>
        <v>379</v>
      </c>
      <c r="P15" s="31">
        <f t="shared" si="7"/>
        <v>2.8424999999999998</v>
      </c>
      <c r="Q15" s="32">
        <f t="shared" si="8"/>
        <v>376</v>
      </c>
      <c r="R15" s="10">
        <f t="shared" si="9"/>
        <v>12.4</v>
      </c>
      <c r="S15" s="10">
        <f t="shared" si="10"/>
        <v>12.4</v>
      </c>
      <c r="T15" s="10">
        <f t="shared" si="11"/>
        <v>391.4</v>
      </c>
      <c r="U15" s="10">
        <f t="shared" si="12"/>
        <v>70</v>
      </c>
      <c r="V15" s="32">
        <f t="shared" si="13"/>
        <v>461.4</v>
      </c>
      <c r="X15" s="77"/>
    </row>
    <row r="16" spans="1:24" x14ac:dyDescent="0.2">
      <c r="A16" s="6">
        <v>12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6"/>
      <c r="I16" s="30">
        <v>26</v>
      </c>
      <c r="J16" s="30">
        <f>VLOOKUP(B16,[1]OT!$A$1:$AJ$39,36,0)</f>
        <v>0</v>
      </c>
      <c r="K16" s="30">
        <v>0</v>
      </c>
      <c r="L16" s="30">
        <f t="shared" si="14"/>
        <v>0</v>
      </c>
      <c r="M16" s="21">
        <v>19070</v>
      </c>
      <c r="N16" s="31">
        <f t="shared" si="5"/>
        <v>183</v>
      </c>
      <c r="O16" s="31">
        <f t="shared" si="6"/>
        <v>0</v>
      </c>
      <c r="P16" s="31">
        <f t="shared" si="7"/>
        <v>0</v>
      </c>
      <c r="Q16" s="32">
        <f t="shared" si="8"/>
        <v>0</v>
      </c>
      <c r="R16" s="10">
        <f t="shared" si="9"/>
        <v>0</v>
      </c>
      <c r="S16" s="10">
        <f t="shared" si="10"/>
        <v>0</v>
      </c>
      <c r="T16" s="10">
        <f t="shared" si="11"/>
        <v>0</v>
      </c>
      <c r="U16" s="10">
        <f t="shared" si="12"/>
        <v>0</v>
      </c>
      <c r="V16" s="32">
        <f t="shared" si="13"/>
        <v>0</v>
      </c>
      <c r="X16" s="77"/>
    </row>
    <row r="17" spans="1:24" x14ac:dyDescent="0.2">
      <c r="A17" s="6">
        <v>13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6"/>
      <c r="I17" s="30">
        <v>26</v>
      </c>
      <c r="J17" s="30">
        <f>VLOOKUP(B17,[1]OT!$A$1:$AJ$39,36,0)</f>
        <v>11.733333333333334</v>
      </c>
      <c r="K17" s="30">
        <v>0</v>
      </c>
      <c r="L17" s="30">
        <f t="shared" si="14"/>
        <v>11.733333333333334</v>
      </c>
      <c r="M17" s="21">
        <v>18993</v>
      </c>
      <c r="N17" s="31">
        <f t="shared" si="5"/>
        <v>183</v>
      </c>
      <c r="O17" s="31">
        <f t="shared" si="6"/>
        <v>2148</v>
      </c>
      <c r="P17" s="31">
        <f t="shared" si="7"/>
        <v>16.11</v>
      </c>
      <c r="Q17" s="32">
        <f t="shared" si="8"/>
        <v>2132</v>
      </c>
      <c r="R17" s="10">
        <f t="shared" si="9"/>
        <v>69.899999999999991</v>
      </c>
      <c r="S17" s="10">
        <f t="shared" si="10"/>
        <v>69.899999999999991</v>
      </c>
      <c r="T17" s="10">
        <f t="shared" si="11"/>
        <v>2217.9</v>
      </c>
      <c r="U17" s="10">
        <f t="shared" si="12"/>
        <v>399</v>
      </c>
      <c r="V17" s="32">
        <f t="shared" si="13"/>
        <v>2616.9</v>
      </c>
      <c r="X17" s="77"/>
    </row>
    <row r="18" spans="1:24" x14ac:dyDescent="0.2">
      <c r="A18" s="6">
        <v>15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6"/>
      <c r="I18" s="30">
        <v>26</v>
      </c>
      <c r="J18" s="30">
        <f>VLOOKUP(B18,[1]OT!$A$1:$AJ$39,36,0)</f>
        <v>2.0499999999999998</v>
      </c>
      <c r="K18" s="30">
        <v>0</v>
      </c>
      <c r="L18" s="30">
        <f t="shared" si="14"/>
        <v>2.0499999999999998</v>
      </c>
      <c r="M18" s="21">
        <v>17234</v>
      </c>
      <c r="N18" s="31">
        <f t="shared" si="5"/>
        <v>166</v>
      </c>
      <c r="O18" s="31">
        <f t="shared" si="6"/>
        <v>341</v>
      </c>
      <c r="P18" s="31">
        <f t="shared" si="7"/>
        <v>2.5575000000000001</v>
      </c>
      <c r="Q18" s="32">
        <f t="shared" si="8"/>
        <v>338</v>
      </c>
      <c r="R18" s="10">
        <f t="shared" si="9"/>
        <v>11.1</v>
      </c>
      <c r="S18" s="10">
        <f t="shared" si="10"/>
        <v>11.1</v>
      </c>
      <c r="T18" s="10">
        <f t="shared" si="11"/>
        <v>352.1</v>
      </c>
      <c r="U18" s="10">
        <f t="shared" si="12"/>
        <v>63</v>
      </c>
      <c r="V18" s="32">
        <f t="shared" si="13"/>
        <v>415.1</v>
      </c>
      <c r="X18" s="77"/>
    </row>
    <row r="19" spans="1:24" x14ac:dyDescent="0.2">
      <c r="A19" s="6">
        <v>16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6"/>
      <c r="I19" s="30">
        <v>26</v>
      </c>
      <c r="J19" s="30">
        <f>VLOOKUP(B19,[1]OT!$A$1:$AJ$39,36,0)</f>
        <v>8.8166666666666664</v>
      </c>
      <c r="K19" s="30">
        <v>0</v>
      </c>
      <c r="L19" s="30">
        <f t="shared" si="14"/>
        <v>8.8166666666666664</v>
      </c>
      <c r="M19" s="21">
        <v>17234</v>
      </c>
      <c r="N19" s="31">
        <f t="shared" si="5"/>
        <v>166</v>
      </c>
      <c r="O19" s="31">
        <f t="shared" si="6"/>
        <v>1464</v>
      </c>
      <c r="P19" s="31">
        <f t="shared" si="7"/>
        <v>10.98</v>
      </c>
      <c r="Q19" s="32">
        <f t="shared" si="8"/>
        <v>1453</v>
      </c>
      <c r="R19" s="10">
        <f t="shared" si="9"/>
        <v>47.6</v>
      </c>
      <c r="S19" s="10">
        <f t="shared" si="10"/>
        <v>47.6</v>
      </c>
      <c r="T19" s="10">
        <f t="shared" si="11"/>
        <v>1511.6</v>
      </c>
      <c r="U19" s="10">
        <f t="shared" si="12"/>
        <v>272</v>
      </c>
      <c r="V19" s="32">
        <f t="shared" si="13"/>
        <v>1783.6</v>
      </c>
      <c r="X19" s="77"/>
    </row>
    <row r="20" spans="1:24" x14ac:dyDescent="0.2">
      <c r="A20" s="6">
        <v>18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6"/>
      <c r="I20" s="30">
        <v>26</v>
      </c>
      <c r="J20" s="30">
        <f>VLOOKUP(B20,[1]OT!$A$1:$AJ$39,36,0)</f>
        <v>12.116666666666667</v>
      </c>
      <c r="K20" s="30">
        <v>0</v>
      </c>
      <c r="L20" s="30">
        <f t="shared" si="14"/>
        <v>12.116666666666667</v>
      </c>
      <c r="M20" s="21">
        <v>18993</v>
      </c>
      <c r="N20" s="31">
        <f t="shared" si="5"/>
        <v>183</v>
      </c>
      <c r="O20" s="31">
        <f t="shared" si="6"/>
        <v>2218</v>
      </c>
      <c r="P20" s="31">
        <f t="shared" si="7"/>
        <v>16.635000000000002</v>
      </c>
      <c r="Q20" s="32">
        <f t="shared" si="8"/>
        <v>2201</v>
      </c>
      <c r="R20" s="10">
        <f t="shared" si="9"/>
        <v>72.099999999999994</v>
      </c>
      <c r="S20" s="10">
        <f t="shared" si="10"/>
        <v>72.099999999999994</v>
      </c>
      <c r="T20" s="10">
        <f t="shared" si="11"/>
        <v>2290.1</v>
      </c>
      <c r="U20" s="10">
        <f t="shared" si="12"/>
        <v>412</v>
      </c>
      <c r="V20" s="32">
        <f t="shared" si="13"/>
        <v>2702.1</v>
      </c>
      <c r="X20" s="77"/>
    </row>
    <row r="21" spans="1:24" x14ac:dyDescent="0.2">
      <c r="A21" s="6">
        <v>19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6"/>
      <c r="I21" s="30">
        <v>26</v>
      </c>
      <c r="J21" s="30">
        <f>VLOOKUP(B21,[1]OT!$A$1:$AJ$39,36,0)</f>
        <v>0</v>
      </c>
      <c r="K21" s="30">
        <v>0</v>
      </c>
      <c r="L21" s="30">
        <f t="shared" si="14"/>
        <v>0</v>
      </c>
      <c r="M21" s="21">
        <v>19070</v>
      </c>
      <c r="N21" s="31">
        <f t="shared" si="5"/>
        <v>183</v>
      </c>
      <c r="O21" s="31">
        <f t="shared" si="6"/>
        <v>0</v>
      </c>
      <c r="P21" s="31">
        <v>0</v>
      </c>
      <c r="Q21" s="32">
        <f t="shared" si="8"/>
        <v>0</v>
      </c>
      <c r="R21" s="10">
        <f t="shared" si="9"/>
        <v>0</v>
      </c>
      <c r="S21" s="10">
        <f t="shared" si="10"/>
        <v>0</v>
      </c>
      <c r="T21" s="10">
        <f t="shared" si="11"/>
        <v>0</v>
      </c>
      <c r="U21" s="10">
        <f t="shared" si="12"/>
        <v>0</v>
      </c>
      <c r="V21" s="32">
        <f t="shared" si="13"/>
        <v>0</v>
      </c>
      <c r="X21" s="77"/>
    </row>
    <row r="22" spans="1:24" x14ac:dyDescent="0.2">
      <c r="A22" s="6">
        <v>20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6"/>
      <c r="I22" s="30">
        <v>26</v>
      </c>
      <c r="J22" s="30">
        <f>VLOOKUP(B22,[1]OT!$A$1:$AJ$39,36,0)</f>
        <v>0</v>
      </c>
      <c r="K22" s="30">
        <v>0</v>
      </c>
      <c r="L22" s="30">
        <f t="shared" si="14"/>
        <v>0</v>
      </c>
      <c r="M22" s="21">
        <v>17234</v>
      </c>
      <c r="N22" s="31">
        <f t="shared" si="5"/>
        <v>166</v>
      </c>
      <c r="O22" s="31">
        <f t="shared" si="6"/>
        <v>0</v>
      </c>
      <c r="P22" s="31">
        <f t="shared" si="7"/>
        <v>0</v>
      </c>
      <c r="Q22" s="32">
        <f t="shared" si="8"/>
        <v>0</v>
      </c>
      <c r="R22" s="10">
        <f t="shared" si="9"/>
        <v>0</v>
      </c>
      <c r="S22" s="10">
        <f t="shared" si="10"/>
        <v>0</v>
      </c>
      <c r="T22" s="10">
        <f t="shared" si="11"/>
        <v>0</v>
      </c>
      <c r="U22" s="10">
        <f t="shared" si="12"/>
        <v>0</v>
      </c>
      <c r="V22" s="32">
        <f t="shared" si="13"/>
        <v>0</v>
      </c>
      <c r="X22" s="77"/>
    </row>
    <row r="23" spans="1:24" x14ac:dyDescent="0.2">
      <c r="A23" s="6">
        <v>21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6"/>
      <c r="I23" s="30">
        <v>26</v>
      </c>
      <c r="J23" s="30">
        <f>VLOOKUP(B23,[1]OT!$A$1:$AJ$39,36,0)</f>
        <v>5.0166666666666666</v>
      </c>
      <c r="K23" s="30">
        <v>0</v>
      </c>
      <c r="L23" s="30">
        <f t="shared" si="14"/>
        <v>5.0166666666666666</v>
      </c>
      <c r="M23" s="21">
        <v>17235</v>
      </c>
      <c r="N23" s="31">
        <f t="shared" si="5"/>
        <v>166</v>
      </c>
      <c r="O23" s="31">
        <f t="shared" si="6"/>
        <v>833</v>
      </c>
      <c r="P23" s="31">
        <f t="shared" si="7"/>
        <v>6.2474999999999996</v>
      </c>
      <c r="Q23" s="32">
        <f t="shared" si="8"/>
        <v>827</v>
      </c>
      <c r="R23" s="10">
        <f t="shared" si="9"/>
        <v>27.1</v>
      </c>
      <c r="S23" s="10">
        <f t="shared" si="10"/>
        <v>27.1</v>
      </c>
      <c r="T23" s="10">
        <f t="shared" si="11"/>
        <v>860.1</v>
      </c>
      <c r="U23" s="10">
        <f t="shared" si="12"/>
        <v>155</v>
      </c>
      <c r="V23" s="32">
        <f t="shared" si="13"/>
        <v>1015.1</v>
      </c>
      <c r="X23" s="77"/>
    </row>
    <row r="24" spans="1:24" x14ac:dyDescent="0.2">
      <c r="A24" s="6">
        <v>22</v>
      </c>
      <c r="B24" s="7">
        <v>3562019997</v>
      </c>
      <c r="C24" s="4">
        <v>5179</v>
      </c>
      <c r="D24" s="4" t="s">
        <v>196</v>
      </c>
      <c r="E24" s="45" t="s">
        <v>197</v>
      </c>
      <c r="F24" s="46">
        <v>43474</v>
      </c>
      <c r="G24" s="5" t="s">
        <v>70</v>
      </c>
      <c r="H24" s="6"/>
      <c r="I24" s="30">
        <v>26</v>
      </c>
      <c r="J24" s="30">
        <f>VLOOKUP(B24,[1]OT!$A$1:$AJ$39,36,0)</f>
        <v>0</v>
      </c>
      <c r="K24" s="30">
        <v>0</v>
      </c>
      <c r="L24" s="30">
        <f t="shared" si="14"/>
        <v>0</v>
      </c>
      <c r="M24" s="21">
        <v>17234</v>
      </c>
      <c r="N24" s="31">
        <f t="shared" si="5"/>
        <v>166</v>
      </c>
      <c r="O24" s="31">
        <f t="shared" si="6"/>
        <v>0</v>
      </c>
      <c r="P24" s="31">
        <f t="shared" si="7"/>
        <v>0</v>
      </c>
      <c r="Q24" s="32">
        <f t="shared" si="8"/>
        <v>0</v>
      </c>
      <c r="R24" s="10">
        <f t="shared" si="9"/>
        <v>0</v>
      </c>
      <c r="S24" s="10">
        <f t="shared" si="10"/>
        <v>0</v>
      </c>
      <c r="T24" s="10">
        <f t="shared" si="11"/>
        <v>0</v>
      </c>
      <c r="U24" s="10">
        <f t="shared" si="12"/>
        <v>0</v>
      </c>
      <c r="V24" s="32">
        <f t="shared" si="13"/>
        <v>0</v>
      </c>
      <c r="X24" s="77"/>
    </row>
    <row r="25" spans="1:24" x14ac:dyDescent="0.2">
      <c r="A25" s="6">
        <v>23</v>
      </c>
      <c r="B25" s="7">
        <v>3562027441</v>
      </c>
      <c r="C25" s="4"/>
      <c r="D25" s="54" t="s">
        <v>200</v>
      </c>
      <c r="E25" s="55" t="s">
        <v>201</v>
      </c>
      <c r="F25" s="46">
        <v>43648</v>
      </c>
      <c r="G25" s="5" t="s">
        <v>70</v>
      </c>
      <c r="H25" s="6"/>
      <c r="I25" s="30">
        <v>26</v>
      </c>
      <c r="J25" s="30">
        <f>VLOOKUP(B25,[1]OT!$A$1:$AJ$39,36,0)</f>
        <v>0</v>
      </c>
      <c r="K25" s="30">
        <v>0</v>
      </c>
      <c r="L25" s="30">
        <f t="shared" si="14"/>
        <v>0</v>
      </c>
      <c r="M25" s="21">
        <v>17234</v>
      </c>
      <c r="N25" s="31">
        <f t="shared" si="5"/>
        <v>166</v>
      </c>
      <c r="O25" s="31">
        <f t="shared" si="6"/>
        <v>0</v>
      </c>
      <c r="P25" s="31">
        <f t="shared" si="7"/>
        <v>0</v>
      </c>
      <c r="Q25" s="32">
        <f t="shared" si="8"/>
        <v>0</v>
      </c>
      <c r="R25" s="10">
        <f t="shared" si="9"/>
        <v>0</v>
      </c>
      <c r="S25" s="10">
        <f t="shared" si="10"/>
        <v>0</v>
      </c>
      <c r="T25" s="10">
        <f t="shared" si="11"/>
        <v>0</v>
      </c>
      <c r="U25" s="10">
        <f t="shared" si="12"/>
        <v>0</v>
      </c>
      <c r="V25" s="32">
        <f t="shared" si="13"/>
        <v>0</v>
      </c>
      <c r="X25" s="77"/>
    </row>
    <row r="26" spans="1:24" x14ac:dyDescent="0.2">
      <c r="A26" s="6">
        <v>24</v>
      </c>
      <c r="B26" s="7">
        <v>3562026906</v>
      </c>
      <c r="C26" s="4"/>
      <c r="D26" s="54" t="s">
        <v>204</v>
      </c>
      <c r="E26" s="55" t="s">
        <v>205</v>
      </c>
      <c r="F26" s="46">
        <v>43654</v>
      </c>
      <c r="G26" s="5" t="s">
        <v>70</v>
      </c>
      <c r="H26" s="6"/>
      <c r="I26" s="30">
        <v>26</v>
      </c>
      <c r="J26" s="30">
        <f>VLOOKUP(B26,[1]OT!$A$1:$AJ$39,36,0)</f>
        <v>0</v>
      </c>
      <c r="K26" s="30">
        <v>0</v>
      </c>
      <c r="L26" s="30">
        <f t="shared" si="14"/>
        <v>0</v>
      </c>
      <c r="M26" s="21">
        <v>17234</v>
      </c>
      <c r="N26" s="31">
        <f t="shared" si="5"/>
        <v>166</v>
      </c>
      <c r="O26" s="31">
        <f t="shared" si="6"/>
        <v>0</v>
      </c>
      <c r="P26" s="31">
        <f t="shared" si="7"/>
        <v>0</v>
      </c>
      <c r="Q26" s="32">
        <f t="shared" si="8"/>
        <v>0</v>
      </c>
      <c r="R26" s="10">
        <f t="shared" si="9"/>
        <v>0</v>
      </c>
      <c r="S26" s="10">
        <f t="shared" si="10"/>
        <v>0</v>
      </c>
      <c r="T26" s="10">
        <f t="shared" si="11"/>
        <v>0</v>
      </c>
      <c r="U26" s="10">
        <f t="shared" si="12"/>
        <v>0</v>
      </c>
      <c r="V26" s="32">
        <f t="shared" si="13"/>
        <v>0</v>
      </c>
      <c r="X26" s="77"/>
    </row>
    <row r="27" spans="1:24" x14ac:dyDescent="0.2">
      <c r="A27" s="6">
        <v>25</v>
      </c>
      <c r="B27" s="7">
        <v>3562027124</v>
      </c>
      <c r="C27" s="4"/>
      <c r="D27" s="54" t="s">
        <v>208</v>
      </c>
      <c r="E27" s="55" t="s">
        <v>209</v>
      </c>
      <c r="F27" s="46">
        <v>43647</v>
      </c>
      <c r="G27" s="5" t="s">
        <v>66</v>
      </c>
      <c r="H27" s="6"/>
      <c r="I27" s="30">
        <v>26</v>
      </c>
      <c r="J27" s="30">
        <f>VLOOKUP(B27,[1]OT!$A$1:$AJ$39,36,0)</f>
        <v>1.7666666666666666</v>
      </c>
      <c r="K27" s="30">
        <v>0</v>
      </c>
      <c r="L27" s="30">
        <f t="shared" si="14"/>
        <v>1.7666666666666666</v>
      </c>
      <c r="M27" s="21">
        <v>18993</v>
      </c>
      <c r="N27" s="31">
        <f t="shared" si="5"/>
        <v>183</v>
      </c>
      <c r="O27" s="31">
        <f t="shared" si="6"/>
        <v>324</v>
      </c>
      <c r="P27" s="31">
        <f t="shared" si="7"/>
        <v>2.4300000000000002</v>
      </c>
      <c r="Q27" s="32">
        <f t="shared" si="8"/>
        <v>322</v>
      </c>
      <c r="R27" s="10">
        <f t="shared" si="9"/>
        <v>10.6</v>
      </c>
      <c r="S27" s="10">
        <f t="shared" si="10"/>
        <v>10.6</v>
      </c>
      <c r="T27" s="10">
        <f t="shared" si="11"/>
        <v>334.6</v>
      </c>
      <c r="U27" s="10">
        <f t="shared" si="12"/>
        <v>60</v>
      </c>
      <c r="V27" s="32">
        <f t="shared" si="13"/>
        <v>394.6</v>
      </c>
      <c r="X27" s="77"/>
    </row>
    <row r="28" spans="1:24" x14ac:dyDescent="0.2">
      <c r="A28" s="6">
        <v>26</v>
      </c>
      <c r="B28" s="7">
        <v>3562027123</v>
      </c>
      <c r="C28" s="4"/>
      <c r="D28" s="54" t="s">
        <v>212</v>
      </c>
      <c r="E28" s="55" t="s">
        <v>213</v>
      </c>
      <c r="F28" s="46">
        <v>43648</v>
      </c>
      <c r="G28" s="5" t="s">
        <v>70</v>
      </c>
      <c r="H28" s="6"/>
      <c r="I28" s="30">
        <v>26</v>
      </c>
      <c r="J28" s="30">
        <f>VLOOKUP(B28,[1]OT!$A$1:$AJ$39,36,0)</f>
        <v>0</v>
      </c>
      <c r="K28" s="30">
        <v>0</v>
      </c>
      <c r="L28" s="30">
        <f t="shared" si="14"/>
        <v>0</v>
      </c>
      <c r="M28" s="21">
        <v>17234</v>
      </c>
      <c r="N28" s="31">
        <f t="shared" si="5"/>
        <v>166</v>
      </c>
      <c r="O28" s="31">
        <f t="shared" si="6"/>
        <v>0</v>
      </c>
      <c r="P28" s="31">
        <f t="shared" si="7"/>
        <v>0</v>
      </c>
      <c r="Q28" s="32">
        <f t="shared" si="8"/>
        <v>0</v>
      </c>
      <c r="R28" s="10">
        <f t="shared" si="9"/>
        <v>0</v>
      </c>
      <c r="S28" s="10">
        <f t="shared" si="10"/>
        <v>0</v>
      </c>
      <c r="T28" s="10">
        <f t="shared" si="11"/>
        <v>0</v>
      </c>
      <c r="U28" s="10">
        <f t="shared" si="12"/>
        <v>0</v>
      </c>
      <c r="V28" s="32">
        <f t="shared" si="13"/>
        <v>0</v>
      </c>
      <c r="X28" s="77"/>
    </row>
    <row r="29" spans="1:24" x14ac:dyDescent="0.2">
      <c r="A29" s="6">
        <v>27</v>
      </c>
      <c r="B29" s="7">
        <v>3562030249</v>
      </c>
      <c r="C29" s="4"/>
      <c r="D29" s="54" t="s">
        <v>216</v>
      </c>
      <c r="E29" s="55" t="s">
        <v>217</v>
      </c>
      <c r="F29" s="46">
        <v>43753</v>
      </c>
      <c r="G29" s="5" t="s">
        <v>66</v>
      </c>
      <c r="H29" s="6"/>
      <c r="I29" s="30">
        <v>26</v>
      </c>
      <c r="J29" s="30">
        <f>VLOOKUP(B29,[1]OT!$A$1:$AJ$39,36,0)</f>
        <v>0.89999999999999991</v>
      </c>
      <c r="K29" s="30">
        <v>0</v>
      </c>
      <c r="L29" s="30">
        <f t="shared" si="14"/>
        <v>0.89999999999999991</v>
      </c>
      <c r="M29" s="21">
        <v>19070</v>
      </c>
      <c r="N29" s="31">
        <f t="shared" si="5"/>
        <v>183</v>
      </c>
      <c r="O29" s="31">
        <f t="shared" si="6"/>
        <v>165</v>
      </c>
      <c r="P29" s="31">
        <v>0</v>
      </c>
      <c r="Q29" s="32">
        <f t="shared" si="8"/>
        <v>165</v>
      </c>
      <c r="R29" s="10">
        <f t="shared" si="9"/>
        <v>5.3999999999999995</v>
      </c>
      <c r="S29" s="10">
        <f t="shared" si="10"/>
        <v>5.3999999999999995</v>
      </c>
      <c r="T29" s="10">
        <f t="shared" si="11"/>
        <v>170.4</v>
      </c>
      <c r="U29" s="10">
        <f t="shared" si="12"/>
        <v>31</v>
      </c>
      <c r="V29" s="32">
        <f t="shared" si="13"/>
        <v>201.4</v>
      </c>
      <c r="X29" s="77"/>
    </row>
    <row r="30" spans="1:24" x14ac:dyDescent="0.2">
      <c r="A30" s="6">
        <v>28</v>
      </c>
      <c r="B30" s="7">
        <v>3562030436</v>
      </c>
      <c r="C30" s="4"/>
      <c r="D30" s="54" t="s">
        <v>220</v>
      </c>
      <c r="E30" s="55" t="s">
        <v>221</v>
      </c>
      <c r="F30" s="46">
        <v>43762</v>
      </c>
      <c r="G30" s="5" t="s">
        <v>66</v>
      </c>
      <c r="H30" s="6"/>
      <c r="I30" s="30">
        <v>26</v>
      </c>
      <c r="J30" s="30">
        <f>VLOOKUP(B30,[1]OT!$A$1:$AJ$39,36,0)</f>
        <v>0</v>
      </c>
      <c r="K30" s="30">
        <v>0</v>
      </c>
      <c r="L30" s="30">
        <f t="shared" si="14"/>
        <v>0</v>
      </c>
      <c r="M30" s="21">
        <v>18993</v>
      </c>
      <c r="N30" s="31">
        <f t="shared" si="5"/>
        <v>183</v>
      </c>
      <c r="O30" s="31">
        <f t="shared" si="6"/>
        <v>0</v>
      </c>
      <c r="P30" s="31">
        <f t="shared" si="7"/>
        <v>0</v>
      </c>
      <c r="Q30" s="32">
        <f t="shared" si="8"/>
        <v>0</v>
      </c>
      <c r="R30" s="10">
        <f t="shared" si="9"/>
        <v>0</v>
      </c>
      <c r="S30" s="10">
        <f t="shared" si="10"/>
        <v>0</v>
      </c>
      <c r="T30" s="10">
        <f t="shared" si="11"/>
        <v>0</v>
      </c>
      <c r="U30" s="10">
        <f t="shared" si="12"/>
        <v>0</v>
      </c>
      <c r="V30" s="32">
        <f t="shared" si="13"/>
        <v>0</v>
      </c>
      <c r="X30" s="77"/>
    </row>
    <row r="31" spans="1:24" x14ac:dyDescent="0.2">
      <c r="A31" s="6">
        <v>29</v>
      </c>
      <c r="B31" s="7">
        <v>3562037113</v>
      </c>
      <c r="C31" s="56"/>
      <c r="D31" s="57" t="s">
        <v>224</v>
      </c>
      <c r="E31" s="48" t="s">
        <v>225</v>
      </c>
      <c r="F31" s="46" t="s">
        <v>226</v>
      </c>
      <c r="G31" s="57" t="s">
        <v>66</v>
      </c>
      <c r="H31" s="6"/>
      <c r="I31" s="30">
        <v>26</v>
      </c>
      <c r="J31" s="30">
        <f>VLOOKUP(B31,[1]OT!$A$1:$AJ$39,36,0)</f>
        <v>0</v>
      </c>
      <c r="K31" s="30">
        <v>0</v>
      </c>
      <c r="L31" s="30">
        <f t="shared" si="14"/>
        <v>0</v>
      </c>
      <c r="M31" s="21">
        <v>18993</v>
      </c>
      <c r="N31" s="31">
        <f t="shared" si="5"/>
        <v>183</v>
      </c>
      <c r="O31" s="31">
        <f t="shared" si="6"/>
        <v>0</v>
      </c>
      <c r="P31" s="31">
        <f t="shared" si="7"/>
        <v>0</v>
      </c>
      <c r="Q31" s="32">
        <f t="shared" si="8"/>
        <v>0</v>
      </c>
      <c r="R31" s="10">
        <f t="shared" si="9"/>
        <v>0</v>
      </c>
      <c r="S31" s="10">
        <f t="shared" si="10"/>
        <v>0</v>
      </c>
      <c r="T31" s="10">
        <f t="shared" si="11"/>
        <v>0</v>
      </c>
      <c r="U31" s="10">
        <f t="shared" si="12"/>
        <v>0</v>
      </c>
      <c r="V31" s="32">
        <f t="shared" si="13"/>
        <v>0</v>
      </c>
      <c r="X31" s="77"/>
    </row>
    <row r="32" spans="1:24" x14ac:dyDescent="0.2">
      <c r="A32" s="6">
        <v>30</v>
      </c>
      <c r="B32" s="7">
        <v>3562017867</v>
      </c>
      <c r="C32" s="56"/>
      <c r="D32" s="57" t="s">
        <v>229</v>
      </c>
      <c r="E32" s="48" t="s">
        <v>230</v>
      </c>
      <c r="F32" s="46">
        <v>44136</v>
      </c>
      <c r="G32" s="57" t="s">
        <v>66</v>
      </c>
      <c r="H32" s="6"/>
      <c r="I32" s="30">
        <v>26</v>
      </c>
      <c r="J32" s="30">
        <f>VLOOKUP(B32,[1]OT!$A$1:$AJ$39,36,0)</f>
        <v>0</v>
      </c>
      <c r="K32" s="30">
        <v>0</v>
      </c>
      <c r="L32" s="30">
        <f t="shared" si="14"/>
        <v>0</v>
      </c>
      <c r="M32" s="21">
        <v>19070</v>
      </c>
      <c r="N32" s="31">
        <f t="shared" si="5"/>
        <v>183</v>
      </c>
      <c r="O32" s="31">
        <f t="shared" si="6"/>
        <v>0</v>
      </c>
      <c r="P32" s="31">
        <f t="shared" si="7"/>
        <v>0</v>
      </c>
      <c r="Q32" s="32">
        <f t="shared" si="8"/>
        <v>0</v>
      </c>
      <c r="R32" s="10">
        <f t="shared" si="9"/>
        <v>0</v>
      </c>
      <c r="S32" s="10">
        <f t="shared" si="10"/>
        <v>0</v>
      </c>
      <c r="T32" s="10">
        <f t="shared" si="11"/>
        <v>0</v>
      </c>
      <c r="U32" s="10">
        <f t="shared" si="12"/>
        <v>0</v>
      </c>
      <c r="V32" s="32">
        <f t="shared" si="13"/>
        <v>0</v>
      </c>
      <c r="X32" s="77"/>
    </row>
    <row r="33" spans="1:44" x14ac:dyDescent="0.2">
      <c r="A33" s="6">
        <v>31</v>
      </c>
      <c r="B33" s="7">
        <v>3562029973</v>
      </c>
      <c r="C33" s="6">
        <v>6596</v>
      </c>
      <c r="D33" s="4" t="s">
        <v>233</v>
      </c>
      <c r="E33" s="4" t="s">
        <v>234</v>
      </c>
      <c r="F33" s="5">
        <v>43647</v>
      </c>
      <c r="G33" s="5" t="s">
        <v>235</v>
      </c>
      <c r="H33" s="6"/>
      <c r="I33" s="30">
        <v>26</v>
      </c>
      <c r="J33" s="30">
        <f>VLOOKUP(B33,[1]OT!$A$1:$AJ$39,36,0)</f>
        <v>2.3333333333333335</v>
      </c>
      <c r="K33" s="30">
        <v>0</v>
      </c>
      <c r="L33" s="30">
        <f t="shared" si="14"/>
        <v>2.3333333333333335</v>
      </c>
      <c r="M33" s="21">
        <v>17234</v>
      </c>
      <c r="N33" s="31">
        <f t="shared" si="5"/>
        <v>166</v>
      </c>
      <c r="O33" s="31">
        <f t="shared" si="6"/>
        <v>388</v>
      </c>
      <c r="P33" s="31">
        <f t="shared" si="7"/>
        <v>2.91</v>
      </c>
      <c r="Q33" s="32">
        <f t="shared" si="8"/>
        <v>385</v>
      </c>
      <c r="R33" s="10">
        <f t="shared" si="9"/>
        <v>12.7</v>
      </c>
      <c r="S33" s="10">
        <f t="shared" si="10"/>
        <v>12.7</v>
      </c>
      <c r="T33" s="10">
        <f t="shared" si="11"/>
        <v>400.7</v>
      </c>
      <c r="U33" s="10">
        <f t="shared" si="12"/>
        <v>72</v>
      </c>
      <c r="V33" s="32">
        <f t="shared" si="13"/>
        <v>472.7</v>
      </c>
      <c r="X33" s="77"/>
    </row>
    <row r="34" spans="1:44" x14ac:dyDescent="0.2">
      <c r="A34" s="6">
        <v>32</v>
      </c>
      <c r="B34" s="7">
        <v>3562029977</v>
      </c>
      <c r="C34" s="6">
        <v>6597</v>
      </c>
      <c r="D34" s="4" t="s">
        <v>238</v>
      </c>
      <c r="E34" s="4" t="s">
        <v>200</v>
      </c>
      <c r="F34" s="5">
        <v>43664</v>
      </c>
      <c r="G34" s="5" t="s">
        <v>235</v>
      </c>
      <c r="H34" s="6"/>
      <c r="I34" s="30">
        <v>26</v>
      </c>
      <c r="J34" s="30">
        <f>VLOOKUP(B34,[1]OT!$A$1:$AJ$39,36,0)</f>
        <v>2.3333333333333339</v>
      </c>
      <c r="K34" s="30">
        <v>0</v>
      </c>
      <c r="L34" s="30">
        <f t="shared" si="14"/>
        <v>2.3333333333333339</v>
      </c>
      <c r="M34" s="21">
        <v>17234</v>
      </c>
      <c r="N34" s="31">
        <f t="shared" si="5"/>
        <v>166</v>
      </c>
      <c r="O34" s="31">
        <f t="shared" si="6"/>
        <v>388</v>
      </c>
      <c r="P34" s="31">
        <f t="shared" si="7"/>
        <v>2.91</v>
      </c>
      <c r="Q34" s="32">
        <f t="shared" si="8"/>
        <v>385</v>
      </c>
      <c r="R34" s="10">
        <f t="shared" si="9"/>
        <v>12.7</v>
      </c>
      <c r="S34" s="10">
        <f t="shared" si="10"/>
        <v>12.7</v>
      </c>
      <c r="T34" s="10">
        <f t="shared" si="11"/>
        <v>400.7</v>
      </c>
      <c r="U34" s="10">
        <f t="shared" si="12"/>
        <v>72</v>
      </c>
      <c r="V34" s="32">
        <f t="shared" si="13"/>
        <v>472.7</v>
      </c>
      <c r="X34" s="77"/>
    </row>
    <row r="35" spans="1:44" x14ac:dyDescent="0.2">
      <c r="A35" s="6">
        <v>33</v>
      </c>
      <c r="B35" s="7">
        <v>3562081808</v>
      </c>
      <c r="C35" s="6"/>
      <c r="D35" s="4" t="s">
        <v>241</v>
      </c>
      <c r="E35" s="4" t="s">
        <v>246</v>
      </c>
      <c r="F35" s="5" t="s">
        <v>242</v>
      </c>
      <c r="G35" s="5" t="s">
        <v>235</v>
      </c>
      <c r="H35" s="6"/>
      <c r="I35" s="30">
        <v>26</v>
      </c>
      <c r="J35" s="30">
        <f>VLOOKUP(B35,[1]OT!$A$1:$AJ$39,36,0)</f>
        <v>0</v>
      </c>
      <c r="K35" s="30">
        <v>0</v>
      </c>
      <c r="L35" s="30">
        <f t="shared" si="14"/>
        <v>0</v>
      </c>
      <c r="M35" s="21">
        <v>17234</v>
      </c>
      <c r="N35" s="31">
        <f t="shared" si="5"/>
        <v>166</v>
      </c>
      <c r="O35" s="31">
        <f t="shared" si="6"/>
        <v>0</v>
      </c>
      <c r="P35" s="31">
        <f t="shared" si="7"/>
        <v>0</v>
      </c>
      <c r="Q35" s="32">
        <f t="shared" si="8"/>
        <v>0</v>
      </c>
      <c r="R35" s="10">
        <f t="shared" si="9"/>
        <v>0</v>
      </c>
      <c r="S35" s="10">
        <f t="shared" si="10"/>
        <v>0</v>
      </c>
      <c r="T35" s="10">
        <f t="shared" si="11"/>
        <v>0</v>
      </c>
      <c r="U35" s="10">
        <f t="shared" si="12"/>
        <v>0</v>
      </c>
      <c r="V35" s="32">
        <f t="shared" si="13"/>
        <v>0</v>
      </c>
      <c r="X35" s="77"/>
    </row>
    <row r="36" spans="1:44" x14ac:dyDescent="0.2">
      <c r="A36" s="6">
        <v>34</v>
      </c>
      <c r="B36" s="7">
        <v>3562083587</v>
      </c>
      <c r="C36" s="4"/>
      <c r="D36" s="60" t="s">
        <v>244</v>
      </c>
      <c r="E36" s="62" t="s">
        <v>250</v>
      </c>
      <c r="F36" s="5" t="s">
        <v>245</v>
      </c>
      <c r="G36" s="61" t="s">
        <v>243</v>
      </c>
      <c r="H36" s="3"/>
      <c r="I36" s="30">
        <v>26</v>
      </c>
      <c r="J36" s="30">
        <f>VLOOKUP(B36,[1]OT!$A$1:$AJ$39,36,0)</f>
        <v>0</v>
      </c>
      <c r="K36" s="30">
        <v>0</v>
      </c>
      <c r="L36" s="30">
        <f t="shared" ref="L36:L37" si="15">J36+K36</f>
        <v>0</v>
      </c>
      <c r="M36" s="21">
        <v>18993</v>
      </c>
      <c r="N36" s="31">
        <f t="shared" si="5"/>
        <v>183</v>
      </c>
      <c r="O36" s="31">
        <f t="shared" si="6"/>
        <v>0</v>
      </c>
      <c r="P36" s="31">
        <f t="shared" ref="P36" si="16">O36*0.75/100</f>
        <v>0</v>
      </c>
      <c r="Q36" s="32">
        <f t="shared" ref="Q36" si="17">ROUND(O36-P36,0)</f>
        <v>0</v>
      </c>
      <c r="R36" s="10">
        <f t="shared" si="9"/>
        <v>0</v>
      </c>
      <c r="S36" s="10">
        <f t="shared" ref="S36" si="18">SUM(R36:R36)</f>
        <v>0</v>
      </c>
      <c r="T36" s="10">
        <f t="shared" ref="T36" si="19">S36+O36</f>
        <v>0</v>
      </c>
      <c r="U36" s="10">
        <f t="shared" ref="U36" si="20">ROUND(T36*18%,0)</f>
        <v>0</v>
      </c>
      <c r="V36" s="32">
        <f t="shared" ref="V36" si="21">T36+U36</f>
        <v>0</v>
      </c>
      <c r="X36" s="77"/>
    </row>
    <row r="37" spans="1:44" x14ac:dyDescent="0.2">
      <c r="A37" s="6">
        <v>36</v>
      </c>
      <c r="B37" s="7">
        <v>3562018486</v>
      </c>
      <c r="C37" s="4"/>
      <c r="D37" s="60" t="s">
        <v>253</v>
      </c>
      <c r="E37" s="62" t="s">
        <v>254</v>
      </c>
      <c r="F37" s="70">
        <v>43448</v>
      </c>
      <c r="G37" s="5" t="s">
        <v>66</v>
      </c>
      <c r="H37" s="3"/>
      <c r="I37" s="30">
        <v>26</v>
      </c>
      <c r="J37" s="30">
        <f>VLOOKUP(B37,[1]OT!$A$1:$AJ$39,36,0)</f>
        <v>2.083333333333333</v>
      </c>
      <c r="K37" s="30">
        <v>0</v>
      </c>
      <c r="L37" s="30">
        <f t="shared" si="15"/>
        <v>2.083333333333333</v>
      </c>
      <c r="M37" s="21">
        <v>18993</v>
      </c>
      <c r="N37" s="31">
        <f t="shared" si="5"/>
        <v>183</v>
      </c>
      <c r="O37" s="31">
        <f t="shared" si="6"/>
        <v>382</v>
      </c>
      <c r="P37" s="31">
        <f t="shared" ref="P37" si="22">O37*0.75/100</f>
        <v>2.8650000000000002</v>
      </c>
      <c r="Q37" s="32">
        <f t="shared" ref="Q37" si="23">ROUND(O37-P37,0)</f>
        <v>379</v>
      </c>
      <c r="R37" s="10">
        <f t="shared" si="9"/>
        <v>12.5</v>
      </c>
      <c r="S37" s="10">
        <f t="shared" ref="S37" si="24">SUM(R37:R37)</f>
        <v>12.5</v>
      </c>
      <c r="T37" s="10">
        <f t="shared" ref="T37" si="25">S37+O37</f>
        <v>394.5</v>
      </c>
      <c r="U37" s="10">
        <f t="shared" ref="U37" si="26">ROUND(T37*18%,0)</f>
        <v>71</v>
      </c>
      <c r="V37" s="32">
        <f t="shared" ref="V37" si="27">T37+U37</f>
        <v>465.5</v>
      </c>
      <c r="X37" s="77"/>
    </row>
    <row r="38" spans="1:44" x14ac:dyDescent="0.2">
      <c r="A38" s="74">
        <v>37</v>
      </c>
      <c r="B38" s="16">
        <v>3562043319</v>
      </c>
      <c r="D38" t="s">
        <v>257</v>
      </c>
      <c r="E38" t="s">
        <v>258</v>
      </c>
      <c r="F38" t="s">
        <v>126</v>
      </c>
      <c r="G38" t="s">
        <v>66</v>
      </c>
      <c r="I38" s="30">
        <v>26</v>
      </c>
      <c r="J38" s="30">
        <f>VLOOKUP(B38,[1]OT!$A$1:$AJ$39,36,0)</f>
        <v>0.8833333333333333</v>
      </c>
      <c r="K38" s="30">
        <v>0</v>
      </c>
      <c r="L38" s="30">
        <f t="shared" ref="L38" si="28">J38+K38</f>
        <v>0.8833333333333333</v>
      </c>
      <c r="M38" s="21">
        <v>18993</v>
      </c>
      <c r="N38" s="31">
        <f t="shared" si="5"/>
        <v>183</v>
      </c>
      <c r="O38" s="31">
        <f t="shared" si="6"/>
        <v>162</v>
      </c>
      <c r="P38" s="31">
        <f t="shared" ref="P38" si="29">O38*0.75/100</f>
        <v>1.2150000000000001</v>
      </c>
      <c r="Q38" s="32">
        <f t="shared" ref="Q38" si="30">ROUND(O38-P38,0)</f>
        <v>161</v>
      </c>
      <c r="R38" s="10">
        <f t="shared" si="9"/>
        <v>5.3</v>
      </c>
      <c r="S38" s="10">
        <f t="shared" ref="S38" si="31">SUM(R38:R38)</f>
        <v>5.3</v>
      </c>
      <c r="T38" s="10">
        <f t="shared" ref="T38" si="32">S38+O38</f>
        <v>167.3</v>
      </c>
      <c r="U38" s="10">
        <f t="shared" ref="U38" si="33">ROUND(T38*18%,0)</f>
        <v>30</v>
      </c>
      <c r="V38" s="32">
        <f t="shared" ref="V38" si="34">T38+U38</f>
        <v>197.3</v>
      </c>
      <c r="X38" s="77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</row>
    <row r="39" spans="1:44" x14ac:dyDescent="0.2">
      <c r="J39" s="76">
        <f t="shared" ref="J39:V39" si="35">SUM(J6:J38)</f>
        <v>92.166666666666657</v>
      </c>
      <c r="K39" s="65">
        <f t="shared" si="35"/>
        <v>0</v>
      </c>
      <c r="L39" s="65">
        <f t="shared" si="35"/>
        <v>92.166666666666657</v>
      </c>
      <c r="M39" s="65">
        <f t="shared" si="35"/>
        <v>602683</v>
      </c>
      <c r="N39" s="72">
        <f t="shared" si="35"/>
        <v>5801</v>
      </c>
      <c r="O39" s="72">
        <f t="shared" si="35"/>
        <v>16357</v>
      </c>
      <c r="P39" s="72">
        <f t="shared" si="35"/>
        <v>107.39250000000001</v>
      </c>
      <c r="Q39" s="65">
        <f t="shared" si="35"/>
        <v>16250</v>
      </c>
      <c r="R39" s="72">
        <f t="shared" si="35"/>
        <v>471.8</v>
      </c>
      <c r="S39" s="72">
        <f t="shared" si="35"/>
        <v>471.8</v>
      </c>
      <c r="T39" s="65">
        <f t="shared" si="35"/>
        <v>16828.800000000003</v>
      </c>
      <c r="U39" s="65">
        <f t="shared" si="35"/>
        <v>3027</v>
      </c>
      <c r="V39" s="72">
        <f t="shared" si="35"/>
        <v>19855.8</v>
      </c>
    </row>
    <row r="40" spans="1:44" x14ac:dyDescent="0.2">
      <c r="L40" s="16">
        <v>92.169999999999987</v>
      </c>
      <c r="O40">
        <v>16355</v>
      </c>
      <c r="R40">
        <v>475</v>
      </c>
    </row>
    <row r="41" spans="1:44" x14ac:dyDescent="0.2">
      <c r="O41" s="77">
        <f>+O39-O40</f>
        <v>2</v>
      </c>
    </row>
  </sheetData>
  <autoFilter ref="A5:AR41"/>
  <mergeCells count="5">
    <mergeCell ref="A4:H4"/>
    <mergeCell ref="I4:L4"/>
    <mergeCell ref="M4:N4"/>
    <mergeCell ref="R4:T4"/>
    <mergeCell ref="U4:V4"/>
  </mergeCells>
  <conditionalFormatting sqref="B32">
    <cfRule type="duplicateValues" dxfId="36" priority="245"/>
  </conditionalFormatting>
  <conditionalFormatting sqref="B33">
    <cfRule type="duplicateValues" dxfId="35" priority="244"/>
  </conditionalFormatting>
  <conditionalFormatting sqref="D33">
    <cfRule type="duplicateValues" dxfId="34" priority="243"/>
  </conditionalFormatting>
  <conditionalFormatting sqref="B34">
    <cfRule type="duplicateValues" dxfId="33" priority="242"/>
  </conditionalFormatting>
  <conditionalFormatting sqref="B33:B34">
    <cfRule type="duplicateValues" dxfId="32" priority="241"/>
  </conditionalFormatting>
  <conditionalFormatting sqref="B35">
    <cfRule type="duplicateValues" dxfId="31" priority="240"/>
  </conditionalFormatting>
  <conditionalFormatting sqref="B31">
    <cfRule type="duplicateValues" dxfId="30" priority="126"/>
  </conditionalFormatting>
  <conditionalFormatting sqref="D32">
    <cfRule type="duplicateValues" dxfId="29" priority="124"/>
  </conditionalFormatting>
  <conditionalFormatting sqref="B32:B33">
    <cfRule type="duplicateValues" dxfId="28" priority="122"/>
  </conditionalFormatting>
  <conditionalFormatting sqref="B12">
    <cfRule type="duplicateValues" dxfId="27" priority="85"/>
  </conditionalFormatting>
  <conditionalFormatting sqref="B13">
    <cfRule type="duplicateValues" dxfId="26" priority="84"/>
  </conditionalFormatting>
  <conditionalFormatting sqref="D13">
    <cfRule type="duplicateValues" dxfId="25" priority="83"/>
  </conditionalFormatting>
  <conditionalFormatting sqref="B14">
    <cfRule type="duplicateValues" dxfId="24" priority="82"/>
  </conditionalFormatting>
  <conditionalFormatting sqref="B13:B14">
    <cfRule type="duplicateValues" dxfId="23" priority="81"/>
  </conditionalFormatting>
  <conditionalFormatting sqref="B15">
    <cfRule type="duplicateValues" dxfId="22" priority="80"/>
  </conditionalFormatting>
  <conditionalFormatting sqref="D35">
    <cfRule type="duplicateValues" dxfId="21" priority="403"/>
  </conditionalFormatting>
  <conditionalFormatting sqref="B11">
    <cfRule type="duplicateValues" dxfId="20" priority="59"/>
  </conditionalFormatting>
  <conditionalFormatting sqref="B14:B15">
    <cfRule type="duplicateValues" dxfId="19" priority="53"/>
  </conditionalFormatting>
  <conditionalFormatting sqref="D13:D15">
    <cfRule type="duplicateValues" dxfId="18" priority="52"/>
  </conditionalFormatting>
  <conditionalFormatting sqref="B16">
    <cfRule type="duplicateValues" dxfId="17" priority="468"/>
  </conditionalFormatting>
  <conditionalFormatting sqref="D15:D16">
    <cfRule type="duplicateValues" dxfId="16" priority="469"/>
  </conditionalFormatting>
  <conditionalFormatting sqref="D34:D35">
    <cfRule type="duplicateValues" dxfId="15" priority="488"/>
  </conditionalFormatting>
  <conditionalFormatting sqref="B20:B35">
    <cfRule type="duplicateValues" dxfId="14" priority="512"/>
  </conditionalFormatting>
  <conditionalFormatting sqref="B34:B35">
    <cfRule type="duplicateValues" dxfId="13" priority="516"/>
  </conditionalFormatting>
  <conditionalFormatting sqref="B18:B35">
    <cfRule type="duplicateValues" dxfId="12" priority="538"/>
  </conditionalFormatting>
  <conditionalFormatting sqref="B19:B35">
    <cfRule type="duplicateValues" dxfId="11" priority="540"/>
  </conditionalFormatting>
  <conditionalFormatting sqref="D19:D35">
    <cfRule type="duplicateValues" dxfId="10" priority="542"/>
  </conditionalFormatting>
  <conditionalFormatting sqref="D18:D35">
    <cfRule type="duplicateValues" dxfId="9" priority="544"/>
  </conditionalFormatting>
  <conditionalFormatting sqref="D17:D35">
    <cfRule type="duplicateValues" dxfId="8" priority="562"/>
  </conditionalFormatting>
  <conditionalFormatting sqref="B13:B35">
    <cfRule type="duplicateValues" dxfId="7" priority="564"/>
  </conditionalFormatting>
  <conditionalFormatting sqref="B15:B35">
    <cfRule type="duplicateValues" dxfId="6" priority="566"/>
  </conditionalFormatting>
  <conditionalFormatting sqref="D36:D37">
    <cfRule type="duplicateValues" dxfId="5" priority="568"/>
  </conditionalFormatting>
  <conditionalFormatting sqref="B36:B37">
    <cfRule type="duplicateValues" dxfId="4" priority="570"/>
  </conditionalFormatting>
  <conditionalFormatting sqref="D35:D37">
    <cfRule type="duplicateValues" dxfId="3" priority="572"/>
  </conditionalFormatting>
  <conditionalFormatting sqref="D18:D37">
    <cfRule type="duplicateValues" dxfId="2" priority="574"/>
  </conditionalFormatting>
  <conditionalFormatting sqref="D17:D37">
    <cfRule type="duplicateValues" dxfId="1" priority="576"/>
  </conditionalFormatting>
  <printOptions horizontalCentered="1"/>
  <pageMargins left="0" right="0" top="0.5" bottom="0.5" header="0.3" footer="0.3"/>
  <pageSetup paperSize="9" scale="7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 x14ac:dyDescent="0.2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 x14ac:dyDescent="0.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 x14ac:dyDescent="0.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 x14ac:dyDescent="0.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52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3" t="s">
        <v>65</v>
      </c>
    </row>
    <row r="6" spans="1:52" ht="15.75" x14ac:dyDescent="0.2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5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 x14ac:dyDescent="0.2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5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 x14ac:dyDescent="0.2">
      <c r="A8" s="6">
        <v>3</v>
      </c>
      <c r="B8" s="7" t="s">
        <v>144</v>
      </c>
      <c r="C8" s="6"/>
      <c r="D8" s="4" t="s">
        <v>145</v>
      </c>
      <c r="E8" s="4" t="s">
        <v>146</v>
      </c>
      <c r="F8" s="5">
        <v>44256</v>
      </c>
      <c r="G8" s="5" t="s">
        <v>127</v>
      </c>
      <c r="H8" s="5"/>
      <c r="I8" s="35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 x14ac:dyDescent="0.2">
      <c r="B9" s="40"/>
      <c r="C9" s="14"/>
      <c r="F9" s="41"/>
      <c r="G9" s="23"/>
      <c r="H9" s="23"/>
      <c r="I9" s="42"/>
      <c r="J9" s="43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39"/>
      <c r="AH9" s="39"/>
      <c r="AI9" s="14"/>
      <c r="AK9" s="14"/>
      <c r="AL9" s="14"/>
      <c r="AM9" s="39"/>
      <c r="AN9" s="39"/>
      <c r="AO9" s="39"/>
      <c r="AP9" s="39"/>
      <c r="AQ9" s="39"/>
      <c r="AR9" s="44"/>
      <c r="AS9" s="23"/>
      <c r="AU9"/>
    </row>
    <row r="10" spans="1:52" x14ac:dyDescent="0.2">
      <c r="K10" s="15" t="s">
        <v>131</v>
      </c>
      <c r="L10" s="15">
        <f t="shared" ref="L10:AR10" si="20">SUM(L6:L8)</f>
        <v>81</v>
      </c>
      <c r="M10" s="39">
        <f t="shared" si="20"/>
        <v>0</v>
      </c>
      <c r="N10" s="39">
        <f t="shared" si="20"/>
        <v>0</v>
      </c>
      <c r="O10" s="39">
        <f t="shared" si="20"/>
        <v>81</v>
      </c>
      <c r="P10" s="39">
        <f t="shared" si="20"/>
        <v>49632</v>
      </c>
      <c r="Q10" s="39">
        <f t="shared" si="20"/>
        <v>1211</v>
      </c>
      <c r="R10" s="39">
        <f t="shared" si="20"/>
        <v>0</v>
      </c>
      <c r="S10" s="39">
        <f t="shared" si="20"/>
        <v>0</v>
      </c>
      <c r="T10" s="39">
        <f t="shared" si="20"/>
        <v>50843</v>
      </c>
      <c r="U10" s="39">
        <f t="shared" si="20"/>
        <v>49632</v>
      </c>
      <c r="V10" s="39">
        <f t="shared" si="20"/>
        <v>1211</v>
      </c>
      <c r="W10" s="39">
        <f t="shared" si="20"/>
        <v>0</v>
      </c>
      <c r="X10" s="39">
        <f t="shared" si="20"/>
        <v>0</v>
      </c>
      <c r="Y10" s="39">
        <f t="shared" si="20"/>
        <v>50843</v>
      </c>
      <c r="Z10" s="39">
        <f t="shared" si="20"/>
        <v>0</v>
      </c>
      <c r="AA10" s="39">
        <f t="shared" si="20"/>
        <v>2928</v>
      </c>
      <c r="AB10" s="39">
        <f t="shared" si="20"/>
        <v>53771</v>
      </c>
      <c r="AC10" s="39">
        <f t="shared" si="20"/>
        <v>405</v>
      </c>
      <c r="AD10" s="39">
        <f t="shared" si="20"/>
        <v>6307.2</v>
      </c>
      <c r="AE10" s="39">
        <f t="shared" si="20"/>
        <v>3</v>
      </c>
      <c r="AF10" s="39">
        <f t="shared" si="20"/>
        <v>47055</v>
      </c>
      <c r="AG10" s="39">
        <f t="shared" si="20"/>
        <v>1749</v>
      </c>
      <c r="AH10" s="39">
        <f t="shared" si="20"/>
        <v>6832.8</v>
      </c>
      <c r="AI10" s="39">
        <f t="shared" si="20"/>
        <v>6</v>
      </c>
      <c r="AJ10" s="39">
        <f t="shared" si="20"/>
        <v>549</v>
      </c>
      <c r="AK10" s="39">
        <f t="shared" si="20"/>
        <v>0</v>
      </c>
      <c r="AL10" s="39">
        <f t="shared" si="20"/>
        <v>0</v>
      </c>
      <c r="AM10" s="39">
        <f t="shared" si="20"/>
        <v>9136.7999999999993</v>
      </c>
      <c r="AN10" s="39">
        <f t="shared" si="20"/>
        <v>62907.799999999996</v>
      </c>
      <c r="AO10" s="39">
        <f t="shared" si="20"/>
        <v>1800</v>
      </c>
      <c r="AP10" s="39">
        <f t="shared" si="20"/>
        <v>64707.799999999996</v>
      </c>
      <c r="AQ10" s="39">
        <f t="shared" si="20"/>
        <v>11648</v>
      </c>
      <c r="AR10" s="39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0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 x14ac:dyDescent="0.2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 x14ac:dyDescent="0.2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 x14ac:dyDescent="0.2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 x14ac:dyDescent="0.2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78" t="s">
        <v>16</v>
      </c>
      <c r="AP4" s="78"/>
      <c r="AQ4" s="78"/>
    </row>
    <row r="5" spans="1:45" s="12" customFormat="1" ht="63.7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 x14ac:dyDescent="0.2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 x14ac:dyDescent="0.2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 x14ac:dyDescent="0.2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E3" sqref="E3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 x14ac:dyDescent="0.2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 x14ac:dyDescent="0.2">
      <c r="A3" s="6">
        <v>2</v>
      </c>
      <c r="B3" s="6"/>
      <c r="C3" s="4"/>
      <c r="D3" s="4"/>
      <c r="E3" s="4"/>
      <c r="F3" s="5"/>
      <c r="G3" s="5"/>
    </row>
    <row r="4" spans="1:7" x14ac:dyDescent="0.2">
      <c r="A4" s="6">
        <v>3</v>
      </c>
      <c r="B4" s="6"/>
      <c r="C4" s="4"/>
      <c r="D4" s="4"/>
      <c r="E4" s="4"/>
      <c r="F4" s="5"/>
      <c r="G4" s="5"/>
    </row>
    <row r="5" spans="1:7" x14ac:dyDescent="0.2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3" sqref="H3"/>
    </sheetView>
  </sheetViews>
  <sheetFormatPr defaultColWidth="9" defaultRowHeight="12.75" x14ac:dyDescent="0.2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 x14ac:dyDescent="0.2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 x14ac:dyDescent="0.2">
      <c r="A3" s="3">
        <v>2</v>
      </c>
      <c r="B3" s="10"/>
      <c r="C3" s="3"/>
      <c r="D3" s="3"/>
      <c r="E3" s="3"/>
      <c r="F3" s="11"/>
      <c r="G3" s="3"/>
      <c r="H3" s="11"/>
    </row>
    <row r="4" spans="1:8" x14ac:dyDescent="0.2">
      <c r="A4" s="3">
        <v>3</v>
      </c>
      <c r="B4" s="10"/>
      <c r="C4" s="3"/>
      <c r="D4" s="3"/>
      <c r="E4" s="3"/>
      <c r="F4" s="11"/>
      <c r="G4" s="3"/>
      <c r="H4" s="11"/>
    </row>
    <row r="5" spans="1:8" x14ac:dyDescent="0.2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104</v>
      </c>
    </row>
    <row r="2" spans="1:9" ht="25.5" x14ac:dyDescent="0.2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 x14ac:dyDescent="0.2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 x14ac:dyDescent="0.2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 x14ac:dyDescent="0.2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 x14ac:dyDescent="0.2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13" sqref="K13"/>
    </sheetView>
  </sheetViews>
  <sheetFormatPr defaultColWidth="9" defaultRowHeight="12.75" x14ac:dyDescent="0.2"/>
  <cols>
    <col min="1" max="1" width="11" customWidth="1"/>
    <col min="4" max="4" width="11" customWidth="1"/>
    <col min="5" max="5" width="10.42578125" customWidth="1"/>
  </cols>
  <sheetData>
    <row r="1" spans="1:12" ht="38.25" x14ac:dyDescent="0.2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 x14ac:dyDescent="0.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workbookViewId="0">
      <selection activeCell="H8" sqref="H8"/>
    </sheetView>
  </sheetViews>
  <sheetFormatPr defaultColWidth="9" defaultRowHeight="12.75" x14ac:dyDescent="0.2"/>
  <cols>
    <col min="2" max="2" width="11.42578125" customWidth="1"/>
    <col min="6" max="6" width="10.42578125" customWidth="1"/>
  </cols>
  <sheetData>
    <row r="1" spans="1:11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 x14ac:dyDescent="0.2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Wages</vt:lpstr>
      <vt:lpstr>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HP</cp:lastModifiedBy>
  <cp:lastPrinted>2023-07-08T11:31:49Z</cp:lastPrinted>
  <dcterms:created xsi:type="dcterms:W3CDTF">2019-01-14T09:42:00Z</dcterms:created>
  <dcterms:modified xsi:type="dcterms:W3CDTF">2023-09-07T05:31:01Z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