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640" windowHeight="11160" firstSheet="1" activeTab="6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OT'!$A$5:$V$51</definedName>
    <definedName name="_xlnm._FilterDatabase" localSheetId="1" hidden="1">'CBT Wages'!$A$5:$AR$50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24519"/>
</workbook>
</file>

<file path=xl/calcChain.xml><?xml version="1.0" encoding="utf-8"?>
<calcChain xmlns="http://schemas.openxmlformats.org/spreadsheetml/2006/main">
  <c r="N6" i="23"/>
  <c r="AL53" i="21"/>
  <c r="AK53"/>
  <c r="AI53"/>
  <c r="AE53"/>
  <c r="S53"/>
  <c r="R53"/>
  <c r="Q53"/>
  <c r="P53"/>
  <c r="N53"/>
  <c r="M53"/>
  <c r="L53" l="1"/>
  <c r="O7"/>
  <c r="AO7" s="1"/>
  <c r="O8"/>
  <c r="AO8" s="1"/>
  <c r="O9"/>
  <c r="AO9" s="1"/>
  <c r="O10"/>
  <c r="AO10" s="1"/>
  <c r="O11"/>
  <c r="AO11" s="1"/>
  <c r="O12"/>
  <c r="AO12" s="1"/>
  <c r="O13"/>
  <c r="AO13" s="1"/>
  <c r="O14"/>
  <c r="AO14" s="1"/>
  <c r="O15"/>
  <c r="AO15" s="1"/>
  <c r="O16"/>
  <c r="AO16" s="1"/>
  <c r="O17"/>
  <c r="AO17" s="1"/>
  <c r="O18"/>
  <c r="AO18" s="1"/>
  <c r="O19"/>
  <c r="AO19" s="1"/>
  <c r="O20"/>
  <c r="AO20" s="1"/>
  <c r="O21"/>
  <c r="AO21" s="1"/>
  <c r="O22"/>
  <c r="AO22" s="1"/>
  <c r="O23"/>
  <c r="AO23" s="1"/>
  <c r="O24"/>
  <c r="AO24" s="1"/>
  <c r="O25"/>
  <c r="AO25" s="1"/>
  <c r="O26"/>
  <c r="AO26" s="1"/>
  <c r="O27"/>
  <c r="AO27" s="1"/>
  <c r="O28"/>
  <c r="AO28" s="1"/>
  <c r="O29"/>
  <c r="AO29" s="1"/>
  <c r="O30"/>
  <c r="AO30" s="1"/>
  <c r="O31"/>
  <c r="AO31" s="1"/>
  <c r="O32"/>
  <c r="AO32" s="1"/>
  <c r="O33"/>
  <c r="AO33" s="1"/>
  <c r="O34"/>
  <c r="AO34" s="1"/>
  <c r="O35"/>
  <c r="AO35" s="1"/>
  <c r="O36"/>
  <c r="AO36" s="1"/>
  <c r="O37"/>
  <c r="AO37" s="1"/>
  <c r="O38"/>
  <c r="AO38" s="1"/>
  <c r="O39"/>
  <c r="AO39" s="1"/>
  <c r="O40"/>
  <c r="AO40" s="1"/>
  <c r="O41"/>
  <c r="AO41" s="1"/>
  <c r="O42"/>
  <c r="AO42" s="1"/>
  <c r="O43"/>
  <c r="AO43" s="1"/>
  <c r="O44"/>
  <c r="AO44" s="1"/>
  <c r="O45"/>
  <c r="AO45" s="1"/>
  <c r="O46"/>
  <c r="AO46" s="1"/>
  <c r="O47"/>
  <c r="AO47" s="1"/>
  <c r="O48"/>
  <c r="AO48" s="1"/>
  <c r="O49"/>
  <c r="AO49" s="1"/>
  <c r="O50"/>
  <c r="AO50" s="1"/>
  <c r="O51"/>
  <c r="AO51" s="1"/>
  <c r="L7" i="23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M53"/>
  <c r="K53"/>
  <c r="J53"/>
  <c r="T51" i="21" l="1"/>
  <c r="U51"/>
  <c r="Z51" s="1"/>
  <c r="X51" l="1"/>
  <c r="AJ51"/>
  <c r="V51"/>
  <c r="W51"/>
  <c r="P63" i="23"/>
  <c r="Y51" i="21" l="1"/>
  <c r="AA51" s="1"/>
  <c r="AB51" s="1"/>
  <c r="AD51" s="1"/>
  <c r="T50"/>
  <c r="AJ50"/>
  <c r="AH51" l="1"/>
  <c r="AC51"/>
  <c r="AF51" s="1"/>
  <c r="AG51"/>
  <c r="AM51" s="1"/>
  <c r="AN51" s="1"/>
  <c r="AP51" s="1"/>
  <c r="V50"/>
  <c r="X50"/>
  <c r="U50"/>
  <c r="Z50" s="1"/>
  <c r="W50"/>
  <c r="AQ51" l="1"/>
  <c r="AR51" s="1"/>
  <c r="Y50"/>
  <c r="AA50" s="1"/>
  <c r="AB50" l="1"/>
  <c r="AC50" l="1"/>
  <c r="AD50"/>
  <c r="AG50"/>
  <c r="AH50"/>
  <c r="AM50" s="1"/>
  <c r="AN50" s="1"/>
  <c r="AP50" s="1"/>
  <c r="AF50" l="1"/>
  <c r="AQ50"/>
  <c r="AR50" s="1"/>
  <c r="T49" l="1"/>
  <c r="AJ49"/>
  <c r="V49" l="1"/>
  <c r="X49"/>
  <c r="U49"/>
  <c r="Z49" s="1"/>
  <c r="W49"/>
  <c r="Y49" l="1"/>
  <c r="AA49" l="1"/>
  <c r="AB49" s="1"/>
  <c r="AC49" s="1"/>
  <c r="AD49" l="1"/>
  <c r="AG49"/>
  <c r="AF49"/>
  <c r="AH49"/>
  <c r="AM49" l="1"/>
  <c r="AN49" s="1"/>
  <c r="AP49" s="1"/>
  <c r="AQ49" s="1"/>
  <c r="AR49" s="1"/>
  <c r="N7" i="23" l="1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O40" s="1"/>
  <c r="N41"/>
  <c r="N42"/>
  <c r="N43"/>
  <c r="N44"/>
  <c r="O44" s="1"/>
  <c r="N45"/>
  <c r="N46"/>
  <c r="N47"/>
  <c r="N48"/>
  <c r="N49"/>
  <c r="N50"/>
  <c r="N51"/>
  <c r="T48" i="21"/>
  <c r="U48"/>
  <c r="Z48" s="1"/>
  <c r="V48"/>
  <c r="X48"/>
  <c r="R44" i="23" l="1"/>
  <c r="S44" s="1"/>
  <c r="T44" s="1"/>
  <c r="P44"/>
  <c r="Q44" s="1"/>
  <c r="R40"/>
  <c r="S40" s="1"/>
  <c r="T40" s="1"/>
  <c r="P40"/>
  <c r="Q40" s="1"/>
  <c r="O24"/>
  <c r="O45"/>
  <c r="O48"/>
  <c r="O37"/>
  <c r="O33"/>
  <c r="S33" s="1"/>
  <c r="O16"/>
  <c r="O28"/>
  <c r="O20"/>
  <c r="O10"/>
  <c r="O51"/>
  <c r="O49"/>
  <c r="O47"/>
  <c r="O42"/>
  <c r="O35"/>
  <c r="O31"/>
  <c r="O26"/>
  <c r="O22"/>
  <c r="O18"/>
  <c r="O14"/>
  <c r="O12"/>
  <c r="O8"/>
  <c r="AJ48" i="21"/>
  <c r="W48"/>
  <c r="Y48" s="1"/>
  <c r="AA48" s="1"/>
  <c r="O50" i="23"/>
  <c r="O46"/>
  <c r="O43"/>
  <c r="O41"/>
  <c r="O39"/>
  <c r="O38"/>
  <c r="O36"/>
  <c r="O34"/>
  <c r="O32"/>
  <c r="O30"/>
  <c r="O29"/>
  <c r="O27"/>
  <c r="O25"/>
  <c r="O23"/>
  <c r="O21"/>
  <c r="O19"/>
  <c r="O17"/>
  <c r="O15"/>
  <c r="O13"/>
  <c r="O11"/>
  <c r="O9"/>
  <c r="O7"/>
  <c r="U40" l="1"/>
  <c r="V40" s="1"/>
  <c r="R13"/>
  <c r="S13" s="1"/>
  <c r="T13" s="1"/>
  <c r="P13"/>
  <c r="Q13" s="1"/>
  <c r="R25"/>
  <c r="S25" s="1"/>
  <c r="T25" s="1"/>
  <c r="P25"/>
  <c r="Q25" s="1"/>
  <c r="R32"/>
  <c r="S32" s="1"/>
  <c r="T32" s="1"/>
  <c r="P32"/>
  <c r="Q32" s="1"/>
  <c r="R39"/>
  <c r="S39" s="1"/>
  <c r="T39" s="1"/>
  <c r="P39"/>
  <c r="R50"/>
  <c r="S50" s="1"/>
  <c r="T50" s="1"/>
  <c r="P50"/>
  <c r="Q50" s="1"/>
  <c r="R12"/>
  <c r="S12" s="1"/>
  <c r="T12" s="1"/>
  <c r="P12"/>
  <c r="Q12" s="1"/>
  <c r="R18"/>
  <c r="S18" s="1"/>
  <c r="T18" s="1"/>
  <c r="P18"/>
  <c r="R26"/>
  <c r="S26" s="1"/>
  <c r="T26" s="1"/>
  <c r="P26"/>
  <c r="Q26" s="1"/>
  <c r="R35"/>
  <c r="S35" s="1"/>
  <c r="T35" s="1"/>
  <c r="P35"/>
  <c r="Q35" s="1"/>
  <c r="R47"/>
  <c r="S47" s="1"/>
  <c r="T47" s="1"/>
  <c r="P47"/>
  <c r="Q47" s="1"/>
  <c r="R51"/>
  <c r="S51" s="1"/>
  <c r="T51" s="1"/>
  <c r="P51"/>
  <c r="Q51" s="1"/>
  <c r="R20"/>
  <c r="S20" s="1"/>
  <c r="T20" s="1"/>
  <c r="P20"/>
  <c r="Q20" s="1"/>
  <c r="R16"/>
  <c r="S16" s="1"/>
  <c r="T16" s="1"/>
  <c r="P16"/>
  <c r="Q16" s="1"/>
  <c r="R37"/>
  <c r="S37" s="1"/>
  <c r="T37" s="1"/>
  <c r="P37"/>
  <c r="Q37" s="1"/>
  <c r="R45"/>
  <c r="S45" s="1"/>
  <c r="T45" s="1"/>
  <c r="P45"/>
  <c r="Q45" s="1"/>
  <c r="U44"/>
  <c r="V44" s="1"/>
  <c r="P9"/>
  <c r="Q9" s="1"/>
  <c r="R9"/>
  <c r="S9" s="1"/>
  <c r="T9" s="1"/>
  <c r="R17"/>
  <c r="S17" s="1"/>
  <c r="T17" s="1"/>
  <c r="P17"/>
  <c r="P21"/>
  <c r="R21"/>
  <c r="S21" s="1"/>
  <c r="T21" s="1"/>
  <c r="R29"/>
  <c r="S29" s="1"/>
  <c r="T29" s="1"/>
  <c r="P29"/>
  <c r="Q29" s="1"/>
  <c r="R36"/>
  <c r="S36" s="1"/>
  <c r="T36" s="1"/>
  <c r="P36"/>
  <c r="R43"/>
  <c r="S43" s="1"/>
  <c r="T43" s="1"/>
  <c r="P43"/>
  <c r="R7"/>
  <c r="P7"/>
  <c r="Q7" s="1"/>
  <c r="R11"/>
  <c r="S11" s="1"/>
  <c r="T11" s="1"/>
  <c r="P11"/>
  <c r="P15"/>
  <c r="Q15" s="1"/>
  <c r="R15"/>
  <c r="S15" s="1"/>
  <c r="T15" s="1"/>
  <c r="R19"/>
  <c r="S19" s="1"/>
  <c r="T19" s="1"/>
  <c r="P19"/>
  <c r="R23"/>
  <c r="S23" s="1"/>
  <c r="T23" s="1"/>
  <c r="P23"/>
  <c r="Q23" s="1"/>
  <c r="P27"/>
  <c r="Q27" s="1"/>
  <c r="R27"/>
  <c r="S27" s="1"/>
  <c r="T27" s="1"/>
  <c r="R30"/>
  <c r="S30" s="1"/>
  <c r="T30" s="1"/>
  <c r="P30"/>
  <c r="R34"/>
  <c r="S34" s="1"/>
  <c r="T34" s="1"/>
  <c r="P34"/>
  <c r="R38"/>
  <c r="S38" s="1"/>
  <c r="T38" s="1"/>
  <c r="U38" s="1"/>
  <c r="V38" s="1"/>
  <c r="P38"/>
  <c r="Q38" s="1"/>
  <c r="R41"/>
  <c r="S41" s="1"/>
  <c r="T41" s="1"/>
  <c r="P41"/>
  <c r="Q41" s="1"/>
  <c r="R46"/>
  <c r="S46" s="1"/>
  <c r="T46" s="1"/>
  <c r="P46"/>
  <c r="Q46" s="1"/>
  <c r="R8"/>
  <c r="S8" s="1"/>
  <c r="T8" s="1"/>
  <c r="P8"/>
  <c r="Q8" s="1"/>
  <c r="R14"/>
  <c r="S14" s="1"/>
  <c r="T14" s="1"/>
  <c r="P14"/>
  <c r="Q14" s="1"/>
  <c r="R22"/>
  <c r="S22" s="1"/>
  <c r="T22" s="1"/>
  <c r="P22"/>
  <c r="Q22" s="1"/>
  <c r="P31"/>
  <c r="Q31" s="1"/>
  <c r="R31"/>
  <c r="S31" s="1"/>
  <c r="T31" s="1"/>
  <c r="R42"/>
  <c r="S42" s="1"/>
  <c r="T42" s="1"/>
  <c r="P42"/>
  <c r="Q42" s="1"/>
  <c r="R49"/>
  <c r="S49" s="1"/>
  <c r="T49" s="1"/>
  <c r="P49"/>
  <c r="Q49" s="1"/>
  <c r="R10"/>
  <c r="S10" s="1"/>
  <c r="T10" s="1"/>
  <c r="P10"/>
  <c r="Q10" s="1"/>
  <c r="R28"/>
  <c r="S28" s="1"/>
  <c r="T28" s="1"/>
  <c r="P28"/>
  <c r="Q28" s="1"/>
  <c r="P48"/>
  <c r="Q48" s="1"/>
  <c r="R48"/>
  <c r="S48" s="1"/>
  <c r="T48" s="1"/>
  <c r="R24"/>
  <c r="S24" s="1"/>
  <c r="T24" s="1"/>
  <c r="P24"/>
  <c r="Q24" s="1"/>
  <c r="Q17"/>
  <c r="Q18"/>
  <c r="Q43"/>
  <c r="T33"/>
  <c r="Q33"/>
  <c r="AB48" i="21"/>
  <c r="AC48" s="1"/>
  <c r="Q19" i="23"/>
  <c r="Q21"/>
  <c r="Q30"/>
  <c r="Q11"/>
  <c r="Q34"/>
  <c r="Q36"/>
  <c r="Q39"/>
  <c r="U48" l="1"/>
  <c r="V48" s="1"/>
  <c r="U28"/>
  <c r="V28" s="1"/>
  <c r="U31"/>
  <c r="V31" s="1"/>
  <c r="U14"/>
  <c r="V14" s="1"/>
  <c r="U30"/>
  <c r="V30" s="1"/>
  <c r="U15"/>
  <c r="V15" s="1"/>
  <c r="U36"/>
  <c r="V36" s="1"/>
  <c r="U21"/>
  <c r="V21" s="1"/>
  <c r="U45"/>
  <c r="V45" s="1"/>
  <c r="U18"/>
  <c r="V18" s="1"/>
  <c r="U24"/>
  <c r="V24" s="1"/>
  <c r="U49"/>
  <c r="V49" s="1"/>
  <c r="U42"/>
  <c r="V42" s="1"/>
  <c r="U22"/>
  <c r="V22" s="1"/>
  <c r="U41"/>
  <c r="V41" s="1"/>
  <c r="U27"/>
  <c r="V27" s="1"/>
  <c r="U9"/>
  <c r="V9" s="1"/>
  <c r="U16"/>
  <c r="V16" s="1"/>
  <c r="U35"/>
  <c r="V35" s="1"/>
  <c r="U50"/>
  <c r="V50" s="1"/>
  <c r="U13"/>
  <c r="V13" s="1"/>
  <c r="U10"/>
  <c r="V10" s="1"/>
  <c r="U8"/>
  <c r="V8" s="1"/>
  <c r="U23"/>
  <c r="V23" s="1"/>
  <c r="U51"/>
  <c r="V51" s="1"/>
  <c r="U32"/>
  <c r="V32" s="1"/>
  <c r="U43"/>
  <c r="V43" s="1"/>
  <c r="U37"/>
  <c r="V37" s="1"/>
  <c r="U47"/>
  <c r="V47" s="1"/>
  <c r="U34"/>
  <c r="V34" s="1"/>
  <c r="U25"/>
  <c r="V25" s="1"/>
  <c r="U46"/>
  <c r="V46" s="1"/>
  <c r="U19"/>
  <c r="V19" s="1"/>
  <c r="U33"/>
  <c r="V33" s="1"/>
  <c r="U20"/>
  <c r="V20" s="1"/>
  <c r="U26"/>
  <c r="V26" s="1"/>
  <c r="U12"/>
  <c r="V12" s="1"/>
  <c r="U29"/>
  <c r="V29" s="1"/>
  <c r="U17"/>
  <c r="V17" s="1"/>
  <c r="U39"/>
  <c r="V39" s="1"/>
  <c r="U11"/>
  <c r="V11" s="1"/>
  <c r="S7"/>
  <c r="AG48" i="21"/>
  <c r="AD48"/>
  <c r="AH48"/>
  <c r="AM48" l="1"/>
  <c r="AN48" s="1"/>
  <c r="AP48" s="1"/>
  <c r="AQ48" s="1"/>
  <c r="AR48" s="1"/>
  <c r="T7" i="23"/>
  <c r="AF48" i="21"/>
  <c r="O6"/>
  <c r="O53" s="1"/>
  <c r="AO6" l="1"/>
  <c r="AO53" s="1"/>
  <c r="U7" i="23"/>
  <c r="T47" i="21"/>
  <c r="V47"/>
  <c r="V7"/>
  <c r="V9"/>
  <c r="V11"/>
  <c r="V13"/>
  <c r="V15"/>
  <c r="V17"/>
  <c r="V19"/>
  <c r="V21"/>
  <c r="V25"/>
  <c r="V27"/>
  <c r="V28"/>
  <c r="V29"/>
  <c r="V31"/>
  <c r="V33"/>
  <c r="V34"/>
  <c r="V35"/>
  <c r="V37"/>
  <c r="V39"/>
  <c r="V41"/>
  <c r="V42"/>
  <c r="V44"/>
  <c r="U8"/>
  <c r="Z8" s="1"/>
  <c r="U10"/>
  <c r="Z10" s="1"/>
  <c r="U12"/>
  <c r="Z12" s="1"/>
  <c r="U14"/>
  <c r="Z14" s="1"/>
  <c r="U16"/>
  <c r="Z16" s="1"/>
  <c r="U18"/>
  <c r="Z18" s="1"/>
  <c r="U20"/>
  <c r="Z20" s="1"/>
  <c r="U22"/>
  <c r="Z22" s="1"/>
  <c r="U23"/>
  <c r="Z23" s="1"/>
  <c r="U24"/>
  <c r="Z24" s="1"/>
  <c r="U26"/>
  <c r="Z26" s="1"/>
  <c r="U30"/>
  <c r="Z30" s="1"/>
  <c r="U32"/>
  <c r="Z32" s="1"/>
  <c r="U36"/>
  <c r="Z36" s="1"/>
  <c r="U38"/>
  <c r="Z38" s="1"/>
  <c r="U40"/>
  <c r="Z40" s="1"/>
  <c r="U43"/>
  <c r="Z43" s="1"/>
  <c r="U45"/>
  <c r="Z45" s="1"/>
  <c r="U46"/>
  <c r="Z46" s="1"/>
  <c r="X14"/>
  <c r="X22"/>
  <c r="T46"/>
  <c r="V7" i="23" l="1"/>
  <c r="X32" i="21"/>
  <c r="X38"/>
  <c r="X18"/>
  <c r="X46"/>
  <c r="X24"/>
  <c r="X12"/>
  <c r="W47"/>
  <c r="U47"/>
  <c r="Z47" s="1"/>
  <c r="AJ47"/>
  <c r="X47"/>
  <c r="X45"/>
  <c r="X43"/>
  <c r="X40"/>
  <c r="X36"/>
  <c r="X30"/>
  <c r="X26"/>
  <c r="X23"/>
  <c r="X20"/>
  <c r="X16"/>
  <c r="X10"/>
  <c r="W44"/>
  <c r="W42"/>
  <c r="U41"/>
  <c r="Z41" s="1"/>
  <c r="W39"/>
  <c r="U37"/>
  <c r="Z37" s="1"/>
  <c r="W35"/>
  <c r="U34"/>
  <c r="Z34" s="1"/>
  <c r="W33"/>
  <c r="U31"/>
  <c r="Z31" s="1"/>
  <c r="W29"/>
  <c r="W28"/>
  <c r="U27"/>
  <c r="Z27" s="1"/>
  <c r="W25"/>
  <c r="U21"/>
  <c r="Z21" s="1"/>
  <c r="W19"/>
  <c r="U17"/>
  <c r="Z17" s="1"/>
  <c r="W15"/>
  <c r="W13"/>
  <c r="U11"/>
  <c r="Z11" s="1"/>
  <c r="W9"/>
  <c r="U7"/>
  <c r="Z7" s="1"/>
  <c r="X8"/>
  <c r="AJ44"/>
  <c r="AJ42"/>
  <c r="AJ41"/>
  <c r="AJ39"/>
  <c r="AJ37"/>
  <c r="AJ35"/>
  <c r="AJ34"/>
  <c r="AJ33"/>
  <c r="AJ31"/>
  <c r="AJ29"/>
  <c r="AJ28"/>
  <c r="AJ27"/>
  <c r="AJ25"/>
  <c r="AJ21"/>
  <c r="AJ19"/>
  <c r="AJ17"/>
  <c r="AJ15"/>
  <c r="AJ13"/>
  <c r="AJ11"/>
  <c r="AJ9"/>
  <c r="AJ7"/>
  <c r="AJ46"/>
  <c r="AJ45"/>
  <c r="AJ43"/>
  <c r="AJ40"/>
  <c r="AJ38"/>
  <c r="AJ36"/>
  <c r="AJ32"/>
  <c r="AJ30"/>
  <c r="AJ26"/>
  <c r="AJ24"/>
  <c r="AJ23"/>
  <c r="AJ22"/>
  <c r="AJ20"/>
  <c r="AJ18"/>
  <c r="AJ16"/>
  <c r="AJ14"/>
  <c r="AJ12"/>
  <c r="AJ10"/>
  <c r="AJ8"/>
  <c r="U44"/>
  <c r="Z44" s="1"/>
  <c r="U42"/>
  <c r="Z42" s="1"/>
  <c r="W41"/>
  <c r="U39"/>
  <c r="Z39" s="1"/>
  <c r="W37"/>
  <c r="U35"/>
  <c r="Z35" s="1"/>
  <c r="W34"/>
  <c r="U33"/>
  <c r="Z33" s="1"/>
  <c r="W31"/>
  <c r="U29"/>
  <c r="Z29" s="1"/>
  <c r="U28"/>
  <c r="Z28" s="1"/>
  <c r="W27"/>
  <c r="U25"/>
  <c r="Z25" s="1"/>
  <c r="W21"/>
  <c r="U19"/>
  <c r="Z19" s="1"/>
  <c r="W17"/>
  <c r="U15"/>
  <c r="Z15" s="1"/>
  <c r="U13"/>
  <c r="Z13" s="1"/>
  <c r="W11"/>
  <c r="U9"/>
  <c r="Z9" s="1"/>
  <c r="W7"/>
  <c r="V46"/>
  <c r="V45"/>
  <c r="V43"/>
  <c r="V40"/>
  <c r="V38"/>
  <c r="V36"/>
  <c r="V32"/>
  <c r="V30"/>
  <c r="V26"/>
  <c r="V24"/>
  <c r="V23"/>
  <c r="V22"/>
  <c r="V20"/>
  <c r="V18"/>
  <c r="V16"/>
  <c r="V14"/>
  <c r="V12"/>
  <c r="V10"/>
  <c r="V8"/>
  <c r="X44"/>
  <c r="X42"/>
  <c r="X41"/>
  <c r="X39"/>
  <c r="X37"/>
  <c r="X35"/>
  <c r="X34"/>
  <c r="X33"/>
  <c r="X31"/>
  <c r="X29"/>
  <c r="X28"/>
  <c r="X27"/>
  <c r="X25"/>
  <c r="X21"/>
  <c r="X19"/>
  <c r="X17"/>
  <c r="X15"/>
  <c r="X13"/>
  <c r="X11"/>
  <c r="X9"/>
  <c r="X7"/>
  <c r="W46"/>
  <c r="W45"/>
  <c r="W43"/>
  <c r="W40"/>
  <c r="W38"/>
  <c r="W36"/>
  <c r="W32"/>
  <c r="W30"/>
  <c r="W26"/>
  <c r="W24"/>
  <c r="W23"/>
  <c r="W22"/>
  <c r="W20"/>
  <c r="W18"/>
  <c r="W16"/>
  <c r="W14"/>
  <c r="W12"/>
  <c r="W10"/>
  <c r="W8"/>
  <c r="Y47" l="1"/>
  <c r="Y46"/>
  <c r="AA47" l="1"/>
  <c r="AA46"/>
  <c r="AB46" s="1"/>
  <c r="AC46" s="1"/>
  <c r="AG46" l="1"/>
  <c r="AD46"/>
  <c r="AB47"/>
  <c r="AC47" s="1"/>
  <c r="AH46"/>
  <c r="T17"/>
  <c r="T45"/>
  <c r="AF46" l="1"/>
  <c r="AD47"/>
  <c r="AG47"/>
  <c r="AF47"/>
  <c r="AH47"/>
  <c r="AM46"/>
  <c r="AN46" s="1"/>
  <c r="AP46" s="1"/>
  <c r="AQ46" s="1"/>
  <c r="AR46" s="1"/>
  <c r="AM47" l="1"/>
  <c r="Y17"/>
  <c r="Y45"/>
  <c r="AN47" l="1"/>
  <c r="AA17"/>
  <c r="AB17" s="1"/>
  <c r="AC17" s="1"/>
  <c r="AA45"/>
  <c r="AB45" s="1"/>
  <c r="AC45" s="1"/>
  <c r="AG17" l="1"/>
  <c r="AD17"/>
  <c r="AF17" s="1"/>
  <c r="AD45"/>
  <c r="AG45"/>
  <c r="AP47"/>
  <c r="AH17"/>
  <c r="AH45"/>
  <c r="AF45" l="1"/>
  <c r="AM45"/>
  <c r="AN45" s="1"/>
  <c r="AP45" s="1"/>
  <c r="AQ45" s="1"/>
  <c r="AR45" s="1"/>
  <c r="AM17"/>
  <c r="AN17" s="1"/>
  <c r="AP17" s="1"/>
  <c r="AQ17" s="1"/>
  <c r="AR17" s="1"/>
  <c r="AQ47"/>
  <c r="T44"/>
  <c r="AR47" l="1"/>
  <c r="Y44" l="1"/>
  <c r="AA44" l="1"/>
  <c r="AB44" s="1"/>
  <c r="AC44" s="1"/>
  <c r="AD44" l="1"/>
  <c r="AF44" s="1"/>
  <c r="AG44"/>
  <c r="AH44"/>
  <c r="AM44" l="1"/>
  <c r="AN44" s="1"/>
  <c r="AP44" s="1"/>
  <c r="AQ44" s="1"/>
  <c r="AR44" s="1"/>
  <c r="AK8" i="20" l="1"/>
  <c r="AI8"/>
  <c r="AE8"/>
  <c r="Z8"/>
  <c r="S8"/>
  <c r="R8"/>
  <c r="Q8"/>
  <c r="P8"/>
  <c r="N8"/>
  <c r="M8"/>
  <c r="L8"/>
  <c r="T7"/>
  <c r="O7"/>
  <c r="AJ7" s="1"/>
  <c r="T6"/>
  <c r="T8" s="1"/>
  <c r="O6"/>
  <c r="W6" s="1"/>
  <c r="G2483" i="25"/>
  <c r="F2482"/>
  <c r="F2478"/>
  <c r="A2470"/>
  <c r="B2479" s="1"/>
  <c r="G2465"/>
  <c r="F2464"/>
  <c r="F2460"/>
  <c r="A2452"/>
  <c r="B2458" s="1"/>
  <c r="G2447"/>
  <c r="F2446"/>
  <c r="F2442"/>
  <c r="A2434"/>
  <c r="C2443" s="1"/>
  <c r="F2443" s="1"/>
  <c r="G2429"/>
  <c r="F2428"/>
  <c r="F2424"/>
  <c r="A2416"/>
  <c r="G2416" s="1"/>
  <c r="E2413"/>
  <c r="G2411"/>
  <c r="F2410"/>
  <c r="F2406"/>
  <c r="A2398"/>
  <c r="E2395"/>
  <c r="G2393"/>
  <c r="F2392"/>
  <c r="F2388"/>
  <c r="A2380"/>
  <c r="E2380" s="1"/>
  <c r="E2377"/>
  <c r="G2375"/>
  <c r="F2374"/>
  <c r="F2370"/>
  <c r="A2362"/>
  <c r="B2363" s="1"/>
  <c r="E2359"/>
  <c r="G2357"/>
  <c r="F2356"/>
  <c r="F2352"/>
  <c r="A2344"/>
  <c r="B2350" s="1"/>
  <c r="E2341"/>
  <c r="G2339"/>
  <c r="F2338"/>
  <c r="F2334"/>
  <c r="A2326"/>
  <c r="B2327" s="1"/>
  <c r="E2323"/>
  <c r="G2321"/>
  <c r="F2320"/>
  <c r="F2316"/>
  <c r="A2308"/>
  <c r="E2305"/>
  <c r="G2303"/>
  <c r="F2302"/>
  <c r="F2298"/>
  <c r="A2290"/>
  <c r="I2295" s="1"/>
  <c r="I2303" s="1"/>
  <c r="E2287"/>
  <c r="G2285"/>
  <c r="F2284"/>
  <c r="F2280"/>
  <c r="A2272"/>
  <c r="C2283" s="1"/>
  <c r="F2283" s="1"/>
  <c r="E2269"/>
  <c r="G2267"/>
  <c r="F2266"/>
  <c r="F2262"/>
  <c r="A2254"/>
  <c r="D2254" s="1"/>
  <c r="E2251"/>
  <c r="G2249"/>
  <c r="F2248"/>
  <c r="F2244"/>
  <c r="A2236"/>
  <c r="I2243" s="1"/>
  <c r="E2233"/>
  <c r="G2231"/>
  <c r="F2230"/>
  <c r="F2226"/>
  <c r="A2218"/>
  <c r="C2223" s="1"/>
  <c r="E2215"/>
  <c r="G2213"/>
  <c r="F2212"/>
  <c r="F2208"/>
  <c r="A2200"/>
  <c r="B2206" s="1"/>
  <c r="E2197"/>
  <c r="G2195"/>
  <c r="F2194"/>
  <c r="F2190"/>
  <c r="A2182"/>
  <c r="E2179"/>
  <c r="G2177"/>
  <c r="F2176"/>
  <c r="F2172"/>
  <c r="A2164"/>
  <c r="B2167" s="1"/>
  <c r="E2161"/>
  <c r="G2159"/>
  <c r="F2158"/>
  <c r="F2154"/>
  <c r="A2146"/>
  <c r="E2143"/>
  <c r="G2141"/>
  <c r="F2140"/>
  <c r="F2136"/>
  <c r="A2128"/>
  <c r="B2131" s="1"/>
  <c r="E2125"/>
  <c r="G2123"/>
  <c r="F2122"/>
  <c r="F2118"/>
  <c r="A2110"/>
  <c r="F2110" s="1"/>
  <c r="E2107"/>
  <c r="G2105"/>
  <c r="F2104"/>
  <c r="F2100"/>
  <c r="A2092"/>
  <c r="E2089"/>
  <c r="G2087"/>
  <c r="F2086"/>
  <c r="F2082"/>
  <c r="A2074"/>
  <c r="I2080" s="1"/>
  <c r="E2071"/>
  <c r="G2069"/>
  <c r="F2068"/>
  <c r="F2064"/>
  <c r="A2056"/>
  <c r="C2067" s="1"/>
  <c r="F2067" s="1"/>
  <c r="E2053"/>
  <c r="G2051"/>
  <c r="F2050"/>
  <c r="F2046"/>
  <c r="A2038"/>
  <c r="E2035"/>
  <c r="G2033"/>
  <c r="F2032"/>
  <c r="F2028"/>
  <c r="A2020"/>
  <c r="E2017"/>
  <c r="G2015"/>
  <c r="F2014"/>
  <c r="F2010"/>
  <c r="A2002"/>
  <c r="E1999"/>
  <c r="G1997"/>
  <c r="F1996"/>
  <c r="F1992"/>
  <c r="A1984"/>
  <c r="E1981"/>
  <c r="G1979"/>
  <c r="F1978"/>
  <c r="F1974"/>
  <c r="A1966"/>
  <c r="E1963"/>
  <c r="G1961"/>
  <c r="F1960"/>
  <c r="F1956"/>
  <c r="A1948"/>
  <c r="I1954" s="1"/>
  <c r="E1945"/>
  <c r="G1943"/>
  <c r="F1942"/>
  <c r="F1938"/>
  <c r="A1930"/>
  <c r="G1930" s="1"/>
  <c r="E1927"/>
  <c r="G1925"/>
  <c r="F1924"/>
  <c r="F1920"/>
  <c r="A1912"/>
  <c r="C1922" s="1"/>
  <c r="F1922" s="1"/>
  <c r="E1909"/>
  <c r="G1907"/>
  <c r="F1906"/>
  <c r="F1902"/>
  <c r="A1894"/>
  <c r="C1901" s="1"/>
  <c r="F1901" s="1"/>
  <c r="E1891"/>
  <c r="G1889"/>
  <c r="F1888"/>
  <c r="F1884"/>
  <c r="A1876"/>
  <c r="I1881" s="1"/>
  <c r="I1889" s="1"/>
  <c r="E1873"/>
  <c r="G1871"/>
  <c r="F1870"/>
  <c r="F1866"/>
  <c r="A1858"/>
  <c r="C1869" s="1"/>
  <c r="F1869" s="1"/>
  <c r="E1855"/>
  <c r="G1853"/>
  <c r="F1852"/>
  <c r="F1848"/>
  <c r="A1840"/>
  <c r="E1837"/>
  <c r="G1835"/>
  <c r="F1834"/>
  <c r="F1830"/>
  <c r="A1822"/>
  <c r="E1819"/>
  <c r="G1817"/>
  <c r="F1816"/>
  <c r="F1812"/>
  <c r="A1804"/>
  <c r="I1810" s="1"/>
  <c r="E1801"/>
  <c r="G1799"/>
  <c r="F1798"/>
  <c r="F1794"/>
  <c r="A1786"/>
  <c r="C1793" s="1"/>
  <c r="F1793" s="1"/>
  <c r="E1783"/>
  <c r="G1781"/>
  <c r="F1780"/>
  <c r="F1776"/>
  <c r="A1768"/>
  <c r="C1779" s="1"/>
  <c r="F1779" s="1"/>
  <c r="E1765"/>
  <c r="G1763"/>
  <c r="F1762"/>
  <c r="F1758"/>
  <c r="A1750"/>
  <c r="C1760" s="1"/>
  <c r="F1760" s="1"/>
  <c r="E1747"/>
  <c r="G1745"/>
  <c r="F1744"/>
  <c r="F1740"/>
  <c r="A1732"/>
  <c r="C1742" s="1"/>
  <c r="F1742" s="1"/>
  <c r="E1729"/>
  <c r="G1727"/>
  <c r="F1726"/>
  <c r="F1722"/>
  <c r="A1714"/>
  <c r="B1723" s="1"/>
  <c r="E1711"/>
  <c r="G1709"/>
  <c r="F1708"/>
  <c r="F1704"/>
  <c r="A1696"/>
  <c r="E1693"/>
  <c r="G1691"/>
  <c r="F1690"/>
  <c r="F1686"/>
  <c r="A1678"/>
  <c r="F1680" s="1"/>
  <c r="E1675"/>
  <c r="G1673"/>
  <c r="F1672"/>
  <c r="F1668"/>
  <c r="A1660"/>
  <c r="E1657"/>
  <c r="G1655"/>
  <c r="F1654"/>
  <c r="F1650"/>
  <c r="A1642"/>
  <c r="K1655" s="1"/>
  <c r="E1639"/>
  <c r="G1637"/>
  <c r="F1636"/>
  <c r="F1632"/>
  <c r="A1624"/>
  <c r="B1629" s="1"/>
  <c r="E1621"/>
  <c r="G1619"/>
  <c r="F1618"/>
  <c r="F1614"/>
  <c r="A1606"/>
  <c r="I1613" s="1"/>
  <c r="E1603"/>
  <c r="G1601"/>
  <c r="F1600"/>
  <c r="F1596"/>
  <c r="A1588"/>
  <c r="E1585"/>
  <c r="G1583"/>
  <c r="F1582"/>
  <c r="F1578"/>
  <c r="A1570"/>
  <c r="E1567"/>
  <c r="G1565"/>
  <c r="F1564"/>
  <c r="F1560"/>
  <c r="A1552"/>
  <c r="E1549"/>
  <c r="G1547"/>
  <c r="F1546"/>
  <c r="F1542"/>
  <c r="A1534"/>
  <c r="B1543" s="1"/>
  <c r="E1531"/>
  <c r="G1529"/>
  <c r="F1528"/>
  <c r="F1524"/>
  <c r="A1516"/>
  <c r="E1513"/>
  <c r="G1511"/>
  <c r="F1510"/>
  <c r="F1506"/>
  <c r="A1498"/>
  <c r="B1499" s="1"/>
  <c r="E1495"/>
  <c r="G1493"/>
  <c r="F1492"/>
  <c r="F1488"/>
  <c r="A1480"/>
  <c r="B1489" s="1"/>
  <c r="E1477"/>
  <c r="G1475"/>
  <c r="F1474"/>
  <c r="F1470"/>
  <c r="A1462"/>
  <c r="K1475" s="1"/>
  <c r="E1459"/>
  <c r="G1457"/>
  <c r="F1456"/>
  <c r="F1452"/>
  <c r="A1444"/>
  <c r="B1450" s="1"/>
  <c r="E1441"/>
  <c r="G1439"/>
  <c r="F1438"/>
  <c r="F1434"/>
  <c r="A1426"/>
  <c r="E1423"/>
  <c r="G1421"/>
  <c r="F1420"/>
  <c r="F1416"/>
  <c r="A1408"/>
  <c r="E1405"/>
  <c r="G1403"/>
  <c r="F1402"/>
  <c r="F1398"/>
  <c r="A1390"/>
  <c r="B1397" s="1"/>
  <c r="E1387"/>
  <c r="G1385"/>
  <c r="F1384"/>
  <c r="F1380"/>
  <c r="A1372"/>
  <c r="B1379" s="1"/>
  <c r="E1369"/>
  <c r="G1367"/>
  <c r="F1366"/>
  <c r="F1362"/>
  <c r="A1354"/>
  <c r="B1361" s="1"/>
  <c r="E1351"/>
  <c r="G1349"/>
  <c r="F1348"/>
  <c r="F1344"/>
  <c r="A1336"/>
  <c r="E1333"/>
  <c r="G1331"/>
  <c r="F1330"/>
  <c r="F1326"/>
  <c r="A1318"/>
  <c r="F1320" s="1"/>
  <c r="E1315"/>
  <c r="G1313"/>
  <c r="F1312"/>
  <c r="F1308"/>
  <c r="A1300"/>
  <c r="E1297"/>
  <c r="G1295"/>
  <c r="F1294"/>
  <c r="F1290"/>
  <c r="A1282"/>
  <c r="E1279"/>
  <c r="G1277"/>
  <c r="F1276"/>
  <c r="F1272"/>
  <c r="A1264"/>
  <c r="E1261"/>
  <c r="G1259"/>
  <c r="F1258"/>
  <c r="F1254"/>
  <c r="A1246"/>
  <c r="B1251" s="1"/>
  <c r="B1259" s="1"/>
  <c r="E1243"/>
  <c r="G1241"/>
  <c r="F1240"/>
  <c r="F1236"/>
  <c r="A1228"/>
  <c r="C1239" s="1"/>
  <c r="F1239" s="1"/>
  <c r="E1225"/>
  <c r="G1223"/>
  <c r="F1222"/>
  <c r="F1218"/>
  <c r="A1210"/>
  <c r="B1219" s="1"/>
  <c r="E1207"/>
  <c r="G1205"/>
  <c r="F1204"/>
  <c r="F1200"/>
  <c r="A1192"/>
  <c r="B1197" s="1"/>
  <c r="B1205" s="1"/>
  <c r="E1189"/>
  <c r="G1187"/>
  <c r="F1186"/>
  <c r="F1182"/>
  <c r="A1174"/>
  <c r="B1179" s="1"/>
  <c r="B1187" s="1"/>
  <c r="E1171"/>
  <c r="G1169"/>
  <c r="F1168"/>
  <c r="F1164"/>
  <c r="A1156"/>
  <c r="D1156" s="1"/>
  <c r="E1153"/>
  <c r="G1151"/>
  <c r="F1150"/>
  <c r="F1146"/>
  <c r="A1138"/>
  <c r="C1144" s="1"/>
  <c r="F1144" s="1"/>
  <c r="E1135"/>
  <c r="G1133"/>
  <c r="F1132"/>
  <c r="F1128"/>
  <c r="A1120"/>
  <c r="C1130" s="1"/>
  <c r="F1130" s="1"/>
  <c r="E1117"/>
  <c r="G1115"/>
  <c r="F1114"/>
  <c r="F1110"/>
  <c r="A1102"/>
  <c r="I1109" s="1"/>
  <c r="E1099"/>
  <c r="G1097"/>
  <c r="F1096"/>
  <c r="F1092"/>
  <c r="A1084"/>
  <c r="C1095" s="1"/>
  <c r="F1095" s="1"/>
  <c r="E1081"/>
  <c r="G1079"/>
  <c r="F1078"/>
  <c r="F1074"/>
  <c r="A1066"/>
  <c r="B1068" s="1"/>
  <c r="E1063"/>
  <c r="G1061"/>
  <c r="F1060"/>
  <c r="F1056"/>
  <c r="A1048"/>
  <c r="E1045"/>
  <c r="G1043"/>
  <c r="F1042"/>
  <c r="F1038"/>
  <c r="A1030"/>
  <c r="E1027"/>
  <c r="G1025"/>
  <c r="F1024"/>
  <c r="F1020"/>
  <c r="A1012"/>
  <c r="C1021" s="1"/>
  <c r="F1021" s="1"/>
  <c r="E1009"/>
  <c r="G1007"/>
  <c r="F1006"/>
  <c r="F1002"/>
  <c r="A994"/>
  <c r="B1003" s="1"/>
  <c r="E991"/>
  <c r="G989"/>
  <c r="F988"/>
  <c r="F984"/>
  <c r="A976"/>
  <c r="E973"/>
  <c r="G971"/>
  <c r="F970"/>
  <c r="F966"/>
  <c r="A958"/>
  <c r="I965" s="1"/>
  <c r="G953"/>
  <c r="F952"/>
  <c r="F948"/>
  <c r="A940"/>
  <c r="I947" s="1"/>
  <c r="E937"/>
  <c r="G935"/>
  <c r="F934"/>
  <c r="F930"/>
  <c r="A922"/>
  <c r="C929" s="1"/>
  <c r="F929" s="1"/>
  <c r="E919"/>
  <c r="G917"/>
  <c r="F916"/>
  <c r="F912"/>
  <c r="A904"/>
  <c r="C913" s="1"/>
  <c r="F913" s="1"/>
  <c r="E901"/>
  <c r="G899"/>
  <c r="F898"/>
  <c r="F894"/>
  <c r="A886"/>
  <c r="B892" s="1"/>
  <c r="E883"/>
  <c r="G881"/>
  <c r="F880"/>
  <c r="F876"/>
  <c r="A868"/>
  <c r="C873" s="1"/>
  <c r="E865"/>
  <c r="G863"/>
  <c r="F862"/>
  <c r="F858"/>
  <c r="A850"/>
  <c r="E847"/>
  <c r="G845"/>
  <c r="F844"/>
  <c r="F840"/>
  <c r="A832"/>
  <c r="I839" s="1"/>
  <c r="E829"/>
  <c r="G827"/>
  <c r="F826"/>
  <c r="F822"/>
  <c r="A814"/>
  <c r="C820" s="1"/>
  <c r="F820" s="1"/>
  <c r="E811"/>
  <c r="G809"/>
  <c r="F808"/>
  <c r="F804"/>
  <c r="A796"/>
  <c r="E793"/>
  <c r="G791"/>
  <c r="F790"/>
  <c r="F786"/>
  <c r="A778"/>
  <c r="B784" s="1"/>
  <c r="E775"/>
  <c r="G773"/>
  <c r="F772"/>
  <c r="F768"/>
  <c r="A760"/>
  <c r="B766" s="1"/>
  <c r="E757"/>
  <c r="G755"/>
  <c r="F754"/>
  <c r="F750"/>
  <c r="A742"/>
  <c r="C748" s="1"/>
  <c r="F748" s="1"/>
  <c r="E739"/>
  <c r="G737"/>
  <c r="F736"/>
  <c r="F732"/>
  <c r="A724"/>
  <c r="F724" s="1"/>
  <c r="E721"/>
  <c r="G719"/>
  <c r="F718"/>
  <c r="F714"/>
  <c r="A706"/>
  <c r="C711" s="1"/>
  <c r="E703"/>
  <c r="G701"/>
  <c r="F700"/>
  <c r="F696"/>
  <c r="A688"/>
  <c r="E688" s="1"/>
  <c r="E685"/>
  <c r="G683"/>
  <c r="F682"/>
  <c r="F678"/>
  <c r="A670"/>
  <c r="K683" s="1"/>
  <c r="E667"/>
  <c r="G665"/>
  <c r="F664"/>
  <c r="F660"/>
  <c r="A652"/>
  <c r="E649"/>
  <c r="G647"/>
  <c r="F646"/>
  <c r="F642"/>
  <c r="A634"/>
  <c r="B639" s="1"/>
  <c r="E631"/>
  <c r="G629"/>
  <c r="F628"/>
  <c r="F624"/>
  <c r="A616"/>
  <c r="B622" s="1"/>
  <c r="E613"/>
  <c r="G611"/>
  <c r="F610"/>
  <c r="F606"/>
  <c r="A598"/>
  <c r="K611" s="1"/>
  <c r="E595"/>
  <c r="G593"/>
  <c r="F592"/>
  <c r="F588"/>
  <c r="A580"/>
  <c r="I587" s="1"/>
  <c r="E577"/>
  <c r="G575"/>
  <c r="F574"/>
  <c r="F570"/>
  <c r="A562"/>
  <c r="B563" s="1"/>
  <c r="E559"/>
  <c r="G557"/>
  <c r="F556"/>
  <c r="F552"/>
  <c r="A544"/>
  <c r="B549" s="1"/>
  <c r="E541"/>
  <c r="G539"/>
  <c r="F538"/>
  <c r="F534"/>
  <c r="A526"/>
  <c r="E523"/>
  <c r="G521"/>
  <c r="F520"/>
  <c r="F516"/>
  <c r="A508"/>
  <c r="B515" s="1"/>
  <c r="E505"/>
  <c r="G503"/>
  <c r="F502"/>
  <c r="F498"/>
  <c r="A490"/>
  <c r="C500" s="1"/>
  <c r="F500" s="1"/>
  <c r="E487"/>
  <c r="G485"/>
  <c r="F484"/>
  <c r="F480"/>
  <c r="A472"/>
  <c r="K485" s="1"/>
  <c r="E469"/>
  <c r="G467"/>
  <c r="F466"/>
  <c r="F462"/>
  <c r="A454"/>
  <c r="E451"/>
  <c r="G449"/>
  <c r="F448"/>
  <c r="F444"/>
  <c r="A436"/>
  <c r="B438" s="1"/>
  <c r="E433"/>
  <c r="G431"/>
  <c r="F430"/>
  <c r="F426"/>
  <c r="A418"/>
  <c r="E415"/>
  <c r="G413"/>
  <c r="F412"/>
  <c r="F408"/>
  <c r="A400"/>
  <c r="E397"/>
  <c r="G395"/>
  <c r="F394"/>
  <c r="F390"/>
  <c r="A382"/>
  <c r="B389" s="1"/>
  <c r="E379"/>
  <c r="G377"/>
  <c r="F376"/>
  <c r="F372"/>
  <c r="A364"/>
  <c r="E361"/>
  <c r="G359"/>
  <c r="F358"/>
  <c r="F354"/>
  <c r="A346"/>
  <c r="E343"/>
  <c r="G341"/>
  <c r="F340"/>
  <c r="F336"/>
  <c r="A328"/>
  <c r="E325"/>
  <c r="G323"/>
  <c r="F322"/>
  <c r="F318"/>
  <c r="A310"/>
  <c r="E307"/>
  <c r="G305"/>
  <c r="F304"/>
  <c r="F300"/>
  <c r="A292"/>
  <c r="E289"/>
  <c r="G287"/>
  <c r="F286"/>
  <c r="F282"/>
  <c r="A274"/>
  <c r="B283" s="1"/>
  <c r="E271"/>
  <c r="G269"/>
  <c r="F268"/>
  <c r="F264"/>
  <c r="A256"/>
  <c r="K269" s="1"/>
  <c r="E253"/>
  <c r="G251"/>
  <c r="F250"/>
  <c r="F246"/>
  <c r="A238"/>
  <c r="G238" s="1"/>
  <c r="E235"/>
  <c r="G233"/>
  <c r="F232"/>
  <c r="F228"/>
  <c r="A220"/>
  <c r="E217"/>
  <c r="G215"/>
  <c r="F214"/>
  <c r="F210"/>
  <c r="A202"/>
  <c r="C212" s="1"/>
  <c r="F212" s="1"/>
  <c r="E199"/>
  <c r="G197"/>
  <c r="F196"/>
  <c r="F192"/>
  <c r="A184"/>
  <c r="E181"/>
  <c r="G179"/>
  <c r="F178"/>
  <c r="F174"/>
  <c r="A166"/>
  <c r="K179" s="1"/>
  <c r="E163"/>
  <c r="G161"/>
  <c r="F160"/>
  <c r="F156"/>
  <c r="A148"/>
  <c r="K161" s="1"/>
  <c r="E145"/>
  <c r="G143"/>
  <c r="F142"/>
  <c r="F138"/>
  <c r="T136"/>
  <c r="U136" s="1"/>
  <c r="T135"/>
  <c r="U135" s="1"/>
  <c r="T134"/>
  <c r="U134" s="1"/>
  <c r="T133"/>
  <c r="U133" s="1"/>
  <c r="T132"/>
  <c r="U132" s="1"/>
  <c r="T131"/>
  <c r="U131" s="1"/>
  <c r="T130"/>
  <c r="U130" s="1"/>
  <c r="A130"/>
  <c r="T129"/>
  <c r="U129" s="1"/>
  <c r="T128"/>
  <c r="U128" s="1"/>
  <c r="T127"/>
  <c r="U127" s="1"/>
  <c r="E127"/>
  <c r="T126"/>
  <c r="U126" s="1"/>
  <c r="T125"/>
  <c r="U125" s="1"/>
  <c r="G125"/>
  <c r="T124"/>
  <c r="U124" s="1"/>
  <c r="F124"/>
  <c r="T123"/>
  <c r="U123" s="1"/>
  <c r="T122"/>
  <c r="U122" s="1"/>
  <c r="T121"/>
  <c r="U121" s="1"/>
  <c r="T120"/>
  <c r="U120" s="1"/>
  <c r="F120"/>
  <c r="T119"/>
  <c r="U119" s="1"/>
  <c r="T118"/>
  <c r="U118" s="1"/>
  <c r="T117"/>
  <c r="U117" s="1"/>
  <c r="T116"/>
  <c r="U116" s="1"/>
  <c r="T115"/>
  <c r="U115" s="1"/>
  <c r="T114"/>
  <c r="U114" s="1"/>
  <c r="T113"/>
  <c r="U113" s="1"/>
  <c r="T112"/>
  <c r="U112" s="1"/>
  <c r="A112"/>
  <c r="T111"/>
  <c r="U111" s="1"/>
  <c r="T110"/>
  <c r="U110" s="1"/>
  <c r="T109"/>
  <c r="U109" s="1"/>
  <c r="E109"/>
  <c r="T108"/>
  <c r="U108" s="1"/>
  <c r="T107"/>
  <c r="U107" s="1"/>
  <c r="G107"/>
  <c r="T106"/>
  <c r="U106" s="1"/>
  <c r="F106"/>
  <c r="T105"/>
  <c r="U105" s="1"/>
  <c r="T104"/>
  <c r="U104" s="1"/>
  <c r="T103"/>
  <c r="U103" s="1"/>
  <c r="T102"/>
  <c r="U102" s="1"/>
  <c r="F102"/>
  <c r="T101"/>
  <c r="U101" s="1"/>
  <c r="T100"/>
  <c r="U100" s="1"/>
  <c r="T99"/>
  <c r="U99" s="1"/>
  <c r="T98"/>
  <c r="U98" s="1"/>
  <c r="T97"/>
  <c r="U97" s="1"/>
  <c r="T96"/>
  <c r="U96" s="1"/>
  <c r="T95"/>
  <c r="U95" s="1"/>
  <c r="T94"/>
  <c r="U94" s="1"/>
  <c r="A94"/>
  <c r="T93"/>
  <c r="U93" s="1"/>
  <c r="T92"/>
  <c r="U92" s="1"/>
  <c r="T91"/>
  <c r="U91" s="1"/>
  <c r="E91"/>
  <c r="T90"/>
  <c r="U90" s="1"/>
  <c r="T89"/>
  <c r="U89" s="1"/>
  <c r="G89"/>
  <c r="T88"/>
  <c r="U88" s="1"/>
  <c r="F88"/>
  <c r="T87"/>
  <c r="U87" s="1"/>
  <c r="T86"/>
  <c r="U86" s="1"/>
  <c r="T85"/>
  <c r="U85" s="1"/>
  <c r="T84"/>
  <c r="U84" s="1"/>
  <c r="F84"/>
  <c r="T83"/>
  <c r="U83" s="1"/>
  <c r="T82"/>
  <c r="U82" s="1"/>
  <c r="T81"/>
  <c r="U81" s="1"/>
  <c r="T80"/>
  <c r="U80" s="1"/>
  <c r="T79"/>
  <c r="U79" s="1"/>
  <c r="T78"/>
  <c r="U78" s="1"/>
  <c r="T77"/>
  <c r="U77" s="1"/>
  <c r="T76"/>
  <c r="U76" s="1"/>
  <c r="A76"/>
  <c r="E76" s="1"/>
  <c r="T75"/>
  <c r="U75" s="1"/>
  <c r="T74"/>
  <c r="U74" s="1"/>
  <c r="T73"/>
  <c r="U73" s="1"/>
  <c r="E73"/>
  <c r="T72"/>
  <c r="U72" s="1"/>
  <c r="T71"/>
  <c r="U71" s="1"/>
  <c r="G71"/>
  <c r="T70"/>
  <c r="U70" s="1"/>
  <c r="F70"/>
  <c r="T69"/>
  <c r="U69" s="1"/>
  <c r="T68"/>
  <c r="U68" s="1"/>
  <c r="T67"/>
  <c r="U67" s="1"/>
  <c r="T66"/>
  <c r="U66" s="1"/>
  <c r="F66"/>
  <c r="T65"/>
  <c r="U65" s="1"/>
  <c r="T64"/>
  <c r="U64" s="1"/>
  <c r="T63"/>
  <c r="U63" s="1"/>
  <c r="T62"/>
  <c r="U62" s="1"/>
  <c r="T61"/>
  <c r="U61" s="1"/>
  <c r="T60"/>
  <c r="U60" s="1"/>
  <c r="T59"/>
  <c r="U59" s="1"/>
  <c r="T58"/>
  <c r="U58" s="1"/>
  <c r="A58"/>
  <c r="B60" s="1"/>
  <c r="T57"/>
  <c r="U57" s="1"/>
  <c r="T56"/>
  <c r="U56" s="1"/>
  <c r="T55"/>
  <c r="U55" s="1"/>
  <c r="E55"/>
  <c r="T54"/>
  <c r="U54" s="1"/>
  <c r="T53"/>
  <c r="U53" s="1"/>
  <c r="G53"/>
  <c r="T52"/>
  <c r="U52" s="1"/>
  <c r="F52"/>
  <c r="T51"/>
  <c r="U51" s="1"/>
  <c r="T50"/>
  <c r="U50" s="1"/>
  <c r="T49"/>
  <c r="U49" s="1"/>
  <c r="T48"/>
  <c r="U48" s="1"/>
  <c r="F48"/>
  <c r="T47"/>
  <c r="U47" s="1"/>
  <c r="T46"/>
  <c r="U46" s="1"/>
  <c r="T45"/>
  <c r="U45" s="1"/>
  <c r="T44"/>
  <c r="U44" s="1"/>
  <c r="T43"/>
  <c r="U43" s="1"/>
  <c r="T42"/>
  <c r="U42" s="1"/>
  <c r="T41"/>
  <c r="U41" s="1"/>
  <c r="T40"/>
  <c r="U40" s="1"/>
  <c r="A40"/>
  <c r="T39"/>
  <c r="U39" s="1"/>
  <c r="T38"/>
  <c r="U38" s="1"/>
  <c r="T37"/>
  <c r="U37" s="1"/>
  <c r="E37"/>
  <c r="T36"/>
  <c r="U36" s="1"/>
  <c r="T35"/>
  <c r="U35" s="1"/>
  <c r="G35"/>
  <c r="T34"/>
  <c r="U34" s="1"/>
  <c r="F34"/>
  <c r="T33"/>
  <c r="U33" s="1"/>
  <c r="T32"/>
  <c r="U32" s="1"/>
  <c r="T31"/>
  <c r="U31" s="1"/>
  <c r="T30"/>
  <c r="U30" s="1"/>
  <c r="P30"/>
  <c r="P31" s="1"/>
  <c r="P32" s="1"/>
  <c r="P33" s="1"/>
  <c r="P34" s="1"/>
  <c r="P35" s="1"/>
  <c r="P36" s="1"/>
  <c r="P37" s="1"/>
  <c r="P38" s="1"/>
  <c r="P39" s="1"/>
  <c r="P40" s="1"/>
  <c r="P41" s="1"/>
  <c r="P42" s="1"/>
  <c r="P43" s="1"/>
  <c r="P44" s="1"/>
  <c r="P45" s="1"/>
  <c r="P46" s="1"/>
  <c r="P47" s="1"/>
  <c r="P48" s="1"/>
  <c r="P49" s="1"/>
  <c r="P50" s="1"/>
  <c r="P51" s="1"/>
  <c r="P52" s="1"/>
  <c r="P53" s="1"/>
  <c r="P54" s="1"/>
  <c r="P55" s="1"/>
  <c r="P56" s="1"/>
  <c r="P57" s="1"/>
  <c r="P58" s="1"/>
  <c r="P59" s="1"/>
  <c r="P60" s="1"/>
  <c r="P61" s="1"/>
  <c r="P62" s="1"/>
  <c r="P63" s="1"/>
  <c r="P64" s="1"/>
  <c r="P65" s="1"/>
  <c r="P66" s="1"/>
  <c r="P67" s="1"/>
  <c r="P68" s="1"/>
  <c r="P69" s="1"/>
  <c r="P70" s="1"/>
  <c r="P71" s="1"/>
  <c r="P72" s="1"/>
  <c r="P73" s="1"/>
  <c r="P74" s="1"/>
  <c r="P75" s="1"/>
  <c r="P76" s="1"/>
  <c r="P77" s="1"/>
  <c r="P78" s="1"/>
  <c r="P79" s="1"/>
  <c r="P80" s="1"/>
  <c r="P81" s="1"/>
  <c r="P82" s="1"/>
  <c r="P83" s="1"/>
  <c r="P84" s="1"/>
  <c r="P85" s="1"/>
  <c r="P86" s="1"/>
  <c r="P87" s="1"/>
  <c r="P88" s="1"/>
  <c r="P89" s="1"/>
  <c r="P90" s="1"/>
  <c r="P91" s="1"/>
  <c r="P92" s="1"/>
  <c r="P93" s="1"/>
  <c r="P94" s="1"/>
  <c r="P95" s="1"/>
  <c r="P96" s="1"/>
  <c r="P97" s="1"/>
  <c r="P98" s="1"/>
  <c r="P99" s="1"/>
  <c r="P100" s="1"/>
  <c r="P101" s="1"/>
  <c r="P102" s="1"/>
  <c r="P103" s="1"/>
  <c r="P104" s="1"/>
  <c r="P105" s="1"/>
  <c r="P106" s="1"/>
  <c r="P107" s="1"/>
  <c r="P108" s="1"/>
  <c r="P109" s="1"/>
  <c r="P110" s="1"/>
  <c r="P111" s="1"/>
  <c r="P112" s="1"/>
  <c r="P113" s="1"/>
  <c r="P114" s="1"/>
  <c r="P115" s="1"/>
  <c r="P116" s="1"/>
  <c r="P117" s="1"/>
  <c r="P118" s="1"/>
  <c r="P119" s="1"/>
  <c r="P120" s="1"/>
  <c r="P121" s="1"/>
  <c r="P122" s="1"/>
  <c r="P123" s="1"/>
  <c r="P124" s="1"/>
  <c r="P125" s="1"/>
  <c r="P126" s="1"/>
  <c r="P127" s="1"/>
  <c r="P128" s="1"/>
  <c r="P129" s="1"/>
  <c r="P130" s="1"/>
  <c r="P131" s="1"/>
  <c r="P132" s="1"/>
  <c r="P133" s="1"/>
  <c r="P134" s="1"/>
  <c r="P135" s="1"/>
  <c r="P136" s="1"/>
  <c r="F30"/>
  <c r="T29"/>
  <c r="U29" s="1"/>
  <c r="T28"/>
  <c r="U28" s="1"/>
  <c r="T27"/>
  <c r="U27" s="1"/>
  <c r="T26"/>
  <c r="U26" s="1"/>
  <c r="T25"/>
  <c r="U25" s="1"/>
  <c r="T24"/>
  <c r="U24" s="1"/>
  <c r="T23"/>
  <c r="U23" s="1"/>
  <c r="T22"/>
  <c r="U22" s="1"/>
  <c r="A22"/>
  <c r="T21"/>
  <c r="U21" s="1"/>
  <c r="T20"/>
  <c r="U20" s="1"/>
  <c r="T19"/>
  <c r="U19" s="1"/>
  <c r="E19"/>
  <c r="T18"/>
  <c r="U18" s="1"/>
  <c r="T17"/>
  <c r="U17" s="1"/>
  <c r="G17"/>
  <c r="F16"/>
  <c r="T14"/>
  <c r="U14" s="1"/>
  <c r="F12"/>
  <c r="A4"/>
  <c r="Y9" i="26"/>
  <c r="AK7"/>
  <c r="AI7"/>
  <c r="AE7"/>
  <c r="AD7"/>
  <c r="AA7"/>
  <c r="Z7"/>
  <c r="S7"/>
  <c r="R7"/>
  <c r="Q7"/>
  <c r="P7"/>
  <c r="N7"/>
  <c r="M7"/>
  <c r="L7"/>
  <c r="T6"/>
  <c r="T7" s="1"/>
  <c r="O6"/>
  <c r="AJ6" s="1"/>
  <c r="AJ7" s="1"/>
  <c r="N53" i="23"/>
  <c r="L6"/>
  <c r="L53" s="1"/>
  <c r="M26" i="13"/>
  <c r="K26"/>
  <c r="N24"/>
  <c r="L24"/>
  <c r="N23"/>
  <c r="L23"/>
  <c r="N22"/>
  <c r="L22"/>
  <c r="N21"/>
  <c r="L21"/>
  <c r="N20"/>
  <c r="L20"/>
  <c r="N19"/>
  <c r="L19"/>
  <c r="N18"/>
  <c r="J18"/>
  <c r="L18" s="1"/>
  <c r="N17"/>
  <c r="J17"/>
  <c r="L17" s="1"/>
  <c r="N16"/>
  <c r="J16"/>
  <c r="L16" s="1"/>
  <c r="N15"/>
  <c r="J15"/>
  <c r="L15" s="1"/>
  <c r="N14"/>
  <c r="J14"/>
  <c r="L14" s="1"/>
  <c r="N13"/>
  <c r="J13"/>
  <c r="L13" s="1"/>
  <c r="N12"/>
  <c r="J12"/>
  <c r="L12" s="1"/>
  <c r="N11"/>
  <c r="J11"/>
  <c r="L11" s="1"/>
  <c r="N10"/>
  <c r="J10"/>
  <c r="L10" s="1"/>
  <c r="N9"/>
  <c r="J9"/>
  <c r="L9" s="1"/>
  <c r="N8"/>
  <c r="J8"/>
  <c r="L8" s="1"/>
  <c r="N7"/>
  <c r="J7"/>
  <c r="L7" s="1"/>
  <c r="N6"/>
  <c r="J6"/>
  <c r="T43" i="21"/>
  <c r="T42"/>
  <c r="T41"/>
  <c r="T40"/>
  <c r="T39"/>
  <c r="T38"/>
  <c r="T37"/>
  <c r="T36"/>
  <c r="T35"/>
  <c r="T34"/>
  <c r="T33"/>
  <c r="AC33" s="1"/>
  <c r="T32"/>
  <c r="T31"/>
  <c r="T30"/>
  <c r="T29"/>
  <c r="T28"/>
  <c r="T27"/>
  <c r="T26"/>
  <c r="T25"/>
  <c r="AC25" s="1"/>
  <c r="T24"/>
  <c r="T23"/>
  <c r="T22"/>
  <c r="T21"/>
  <c r="T20"/>
  <c r="T19"/>
  <c r="T18"/>
  <c r="T16"/>
  <c r="T15"/>
  <c r="T14"/>
  <c r="T13"/>
  <c r="T12"/>
  <c r="T11"/>
  <c r="AC11" s="1"/>
  <c r="T10"/>
  <c r="T9"/>
  <c r="T8"/>
  <c r="T7"/>
  <c r="T6"/>
  <c r="AK55" i="12"/>
  <c r="AI55"/>
  <c r="AE55"/>
  <c r="Z55"/>
  <c r="S55"/>
  <c r="R55"/>
  <c r="Q55"/>
  <c r="P55"/>
  <c r="N55"/>
  <c r="M55"/>
  <c r="T53"/>
  <c r="O53"/>
  <c r="AN53" s="1"/>
  <c r="T52"/>
  <c r="O52"/>
  <c r="W52" s="1"/>
  <c r="T51"/>
  <c r="O51"/>
  <c r="AN51" s="1"/>
  <c r="T50"/>
  <c r="O50"/>
  <c r="V50" s="1"/>
  <c r="T49"/>
  <c r="O49"/>
  <c r="W49" s="1"/>
  <c r="T48"/>
  <c r="O48"/>
  <c r="W48" s="1"/>
  <c r="T47"/>
  <c r="O47"/>
  <c r="W47" s="1"/>
  <c r="T46"/>
  <c r="O46"/>
  <c r="X46" s="1"/>
  <c r="T45"/>
  <c r="AC45" s="1"/>
  <c r="O45"/>
  <c r="W45" s="1"/>
  <c r="T44"/>
  <c r="O44"/>
  <c r="W44" s="1"/>
  <c r="T43"/>
  <c r="O43"/>
  <c r="W43" s="1"/>
  <c r="T42"/>
  <c r="O42"/>
  <c r="X42" s="1"/>
  <c r="T41"/>
  <c r="O41"/>
  <c r="V41" s="1"/>
  <c r="T40"/>
  <c r="O40"/>
  <c r="W40" s="1"/>
  <c r="T39"/>
  <c r="O39"/>
  <c r="AJ39" s="1"/>
  <c r="T38"/>
  <c r="O38"/>
  <c r="W38" s="1"/>
  <c r="T37"/>
  <c r="O37"/>
  <c r="W37" s="1"/>
  <c r="T36"/>
  <c r="O36"/>
  <c r="AN36" s="1"/>
  <c r="T35"/>
  <c r="O35"/>
  <c r="AJ35" s="1"/>
  <c r="T34"/>
  <c r="O34"/>
  <c r="V34" s="1"/>
  <c r="T33"/>
  <c r="O33"/>
  <c r="W33" s="1"/>
  <c r="T32"/>
  <c r="O32"/>
  <c r="AN32" s="1"/>
  <c r="T31"/>
  <c r="L31"/>
  <c r="O31" s="1"/>
  <c r="T30"/>
  <c r="L30"/>
  <c r="O30" s="1"/>
  <c r="T29"/>
  <c r="L29"/>
  <c r="O29" s="1"/>
  <c r="T28"/>
  <c r="L28"/>
  <c r="O28" s="1"/>
  <c r="T27"/>
  <c r="L27"/>
  <c r="O27" s="1"/>
  <c r="T26"/>
  <c r="L26"/>
  <c r="O26" s="1"/>
  <c r="T25"/>
  <c r="L25"/>
  <c r="O25" s="1"/>
  <c r="T24"/>
  <c r="L24"/>
  <c r="O24" s="1"/>
  <c r="T23"/>
  <c r="L23"/>
  <c r="O23" s="1"/>
  <c r="T22"/>
  <c r="L22"/>
  <c r="O22" s="1"/>
  <c r="T21"/>
  <c r="L21"/>
  <c r="O21" s="1"/>
  <c r="AN21" s="1"/>
  <c r="T20"/>
  <c r="L20"/>
  <c r="O20" s="1"/>
  <c r="T19"/>
  <c r="L19"/>
  <c r="O19" s="1"/>
  <c r="AN19" s="1"/>
  <c r="T18"/>
  <c r="L18"/>
  <c r="O18" s="1"/>
  <c r="T17"/>
  <c r="L17"/>
  <c r="O17" s="1"/>
  <c r="AN17" s="1"/>
  <c r="T16"/>
  <c r="L16"/>
  <c r="O16" s="1"/>
  <c r="T15"/>
  <c r="L15"/>
  <c r="O15" s="1"/>
  <c r="AN15" s="1"/>
  <c r="T14"/>
  <c r="L14"/>
  <c r="O14" s="1"/>
  <c r="AN14" s="1"/>
  <c r="T13"/>
  <c r="L13"/>
  <c r="O13" s="1"/>
  <c r="AN13" s="1"/>
  <c r="T12"/>
  <c r="L12"/>
  <c r="O12" s="1"/>
  <c r="AN12" s="1"/>
  <c r="T11"/>
  <c r="L11"/>
  <c r="O11" s="1"/>
  <c r="AN11" s="1"/>
  <c r="T10"/>
  <c r="L10"/>
  <c r="O10" s="1"/>
  <c r="AN10" s="1"/>
  <c r="T9"/>
  <c r="L9"/>
  <c r="O9" s="1"/>
  <c r="AN9" s="1"/>
  <c r="T8"/>
  <c r="L8"/>
  <c r="O8" s="1"/>
  <c r="AN8" s="1"/>
  <c r="T7"/>
  <c r="L7"/>
  <c r="O7" s="1"/>
  <c r="AN7" s="1"/>
  <c r="T6"/>
  <c r="L6"/>
  <c r="O6" s="1"/>
  <c r="T53" i="21" l="1"/>
  <c r="O19" i="13"/>
  <c r="P19" s="1"/>
  <c r="Q19" s="1"/>
  <c r="O23"/>
  <c r="T9"/>
  <c r="U9" s="1"/>
  <c r="V9" s="1"/>
  <c r="T11"/>
  <c r="U11" s="1"/>
  <c r="V11" s="1"/>
  <c r="T13"/>
  <c r="U13" s="1"/>
  <c r="V13" s="1"/>
  <c r="V37" i="12"/>
  <c r="V40"/>
  <c r="AJ41"/>
  <c r="X45"/>
  <c r="X53"/>
  <c r="T21" i="13"/>
  <c r="U21" s="1"/>
  <c r="V21" s="1"/>
  <c r="V32" i="12"/>
  <c r="AN37"/>
  <c r="AN40"/>
  <c r="AN42"/>
  <c r="V51"/>
  <c r="U32"/>
  <c r="AD32" s="1"/>
  <c r="V35"/>
  <c r="U37"/>
  <c r="AD37" s="1"/>
  <c r="AJ37"/>
  <c r="U40"/>
  <c r="AH40" s="1"/>
  <c r="AJ40"/>
  <c r="W41"/>
  <c r="U45"/>
  <c r="AD45" s="1"/>
  <c r="AN45"/>
  <c r="V48"/>
  <c r="X49"/>
  <c r="U51"/>
  <c r="AH51" s="1"/>
  <c r="W53"/>
  <c r="X7" i="20"/>
  <c r="V36" i="12"/>
  <c r="U48"/>
  <c r="AH48" s="1"/>
  <c r="AN48"/>
  <c r="U50"/>
  <c r="AH50" s="1"/>
  <c r="T15" i="13"/>
  <c r="U15" s="1"/>
  <c r="V15" s="1"/>
  <c r="T17"/>
  <c r="T19"/>
  <c r="O21"/>
  <c r="R21" s="1"/>
  <c r="S21" s="1"/>
  <c r="V7" i="20"/>
  <c r="AJ32" i="12"/>
  <c r="V33"/>
  <c r="AN33"/>
  <c r="U36"/>
  <c r="AD36" s="1"/>
  <c r="V44"/>
  <c r="AJ45"/>
  <c r="AJ48"/>
  <c r="U49"/>
  <c r="AD49" s="1"/>
  <c r="AJ51"/>
  <c r="X52"/>
  <c r="U6" i="26"/>
  <c r="U7" s="1"/>
  <c r="X33" i="12"/>
  <c r="X44"/>
  <c r="AJ52"/>
  <c r="V6" i="26"/>
  <c r="V7" s="1"/>
  <c r="AJ36" i="12"/>
  <c r="AJ44"/>
  <c r="AJ49"/>
  <c r="AN52"/>
  <c r="X6" i="26"/>
  <c r="X7" s="1"/>
  <c r="U33" i="12"/>
  <c r="AJ33"/>
  <c r="X37"/>
  <c r="X40"/>
  <c r="U44"/>
  <c r="AH44" s="1"/>
  <c r="AN44"/>
  <c r="X48"/>
  <c r="AN49"/>
  <c r="X51"/>
  <c r="U52"/>
  <c r="AD52" s="1"/>
  <c r="T23" i="13"/>
  <c r="U23" s="1"/>
  <c r="V23" s="1"/>
  <c r="AN6" i="26"/>
  <c r="AN7" s="1"/>
  <c r="O7"/>
  <c r="AN7" i="20"/>
  <c r="I658" i="25"/>
  <c r="X34" i="12"/>
  <c r="AN34"/>
  <c r="W35"/>
  <c r="AN38"/>
  <c r="X41"/>
  <c r="V42"/>
  <c r="AJ42"/>
  <c r="U42"/>
  <c r="V46"/>
  <c r="AJ46"/>
  <c r="U46"/>
  <c r="T24" i="13"/>
  <c r="O24"/>
  <c r="W34" i="12"/>
  <c r="T55"/>
  <c r="W32"/>
  <c r="U34"/>
  <c r="AJ34"/>
  <c r="X35"/>
  <c r="AN35"/>
  <c r="W36"/>
  <c r="V38"/>
  <c r="U39"/>
  <c r="V43"/>
  <c r="AN46"/>
  <c r="V47"/>
  <c r="R23" i="13"/>
  <c r="S23" s="1"/>
  <c r="P23"/>
  <c r="Q23" s="1"/>
  <c r="X32" i="12"/>
  <c r="U35"/>
  <c r="X36"/>
  <c r="V39"/>
  <c r="U41"/>
  <c r="AN41"/>
  <c r="W42"/>
  <c r="W46"/>
  <c r="AD48"/>
  <c r="AD50"/>
  <c r="T20" i="13"/>
  <c r="O20"/>
  <c r="AJ38" i="12"/>
  <c r="U38"/>
  <c r="X38"/>
  <c r="AN39"/>
  <c r="X39"/>
  <c r="W39"/>
  <c r="AJ43"/>
  <c r="U43"/>
  <c r="AN43"/>
  <c r="X43"/>
  <c r="AJ47"/>
  <c r="U47"/>
  <c r="AN47"/>
  <c r="X47"/>
  <c r="AD51"/>
  <c r="R19" i="13"/>
  <c r="S19" s="1"/>
  <c r="T22"/>
  <c r="O22"/>
  <c r="V45" i="12"/>
  <c r="V49"/>
  <c r="V53"/>
  <c r="AJ53"/>
  <c r="U53"/>
  <c r="N26" i="13"/>
  <c r="U19"/>
  <c r="V19" s="1"/>
  <c r="AJ50" i="12"/>
  <c r="AN50"/>
  <c r="X50"/>
  <c r="W50"/>
  <c r="V6" i="20"/>
  <c r="AJ6"/>
  <c r="AJ8" s="1"/>
  <c r="U6"/>
  <c r="O8"/>
  <c r="AN6"/>
  <c r="AN8" s="1"/>
  <c r="X6"/>
  <c r="W7"/>
  <c r="W8" s="1"/>
  <c r="W51" i="12"/>
  <c r="V52"/>
  <c r="Y52" s="1"/>
  <c r="W6" i="26"/>
  <c r="AC6"/>
  <c r="AC7" s="1"/>
  <c r="U7" i="20"/>
  <c r="AJ6" i="21"/>
  <c r="AJ53" s="1"/>
  <c r="J26" i="13"/>
  <c r="C337" i="25"/>
  <c r="F337" s="1"/>
  <c r="F1318"/>
  <c r="B1372"/>
  <c r="C1382"/>
  <c r="F1382" s="1"/>
  <c r="E1768"/>
  <c r="B166"/>
  <c r="B582"/>
  <c r="B706"/>
  <c r="O6" i="23"/>
  <c r="O53" s="1"/>
  <c r="F529" i="25"/>
  <c r="F25"/>
  <c r="F547"/>
  <c r="C892"/>
  <c r="F892" s="1"/>
  <c r="K899"/>
  <c r="I1198"/>
  <c r="C1918"/>
  <c r="F1918" s="1"/>
  <c r="C1381"/>
  <c r="F1381" s="1"/>
  <c r="O55" i="12"/>
  <c r="X15"/>
  <c r="X17"/>
  <c r="X19"/>
  <c r="X21"/>
  <c r="I209" i="25"/>
  <c r="G904"/>
  <c r="G1462"/>
  <c r="C1415"/>
  <c r="F1415" s="1"/>
  <c r="D166"/>
  <c r="C176"/>
  <c r="F176" s="1"/>
  <c r="G202"/>
  <c r="D706"/>
  <c r="C716"/>
  <c r="F716" s="1"/>
  <c r="F744"/>
  <c r="D904"/>
  <c r="F907"/>
  <c r="F1015"/>
  <c r="C1255"/>
  <c r="F1255" s="1"/>
  <c r="G1372"/>
  <c r="B1381"/>
  <c r="K1385"/>
  <c r="E1462"/>
  <c r="B1771"/>
  <c r="B2062"/>
  <c r="C2479"/>
  <c r="F2479" s="1"/>
  <c r="AJ16" i="12"/>
  <c r="W16"/>
  <c r="U16"/>
  <c r="AJ18"/>
  <c r="W18"/>
  <c r="U18"/>
  <c r="AJ20"/>
  <c r="W20"/>
  <c r="U20"/>
  <c r="AJ22"/>
  <c r="W22"/>
  <c r="U22"/>
  <c r="O10" i="13"/>
  <c r="T10"/>
  <c r="O14"/>
  <c r="T14"/>
  <c r="U17"/>
  <c r="V17" s="1"/>
  <c r="O18"/>
  <c r="T18"/>
  <c r="AJ15" i="12"/>
  <c r="W15"/>
  <c r="U15"/>
  <c r="AJ17"/>
  <c r="W17"/>
  <c r="U17"/>
  <c r="AJ19"/>
  <c r="W19"/>
  <c r="U19"/>
  <c r="AJ21"/>
  <c r="W21"/>
  <c r="U21"/>
  <c r="AN23"/>
  <c r="X23"/>
  <c r="V23"/>
  <c r="AJ23"/>
  <c r="W23"/>
  <c r="U23"/>
  <c r="AN24"/>
  <c r="X24"/>
  <c r="V24"/>
  <c r="AJ24"/>
  <c r="W24"/>
  <c r="U24"/>
  <c r="AN25"/>
  <c r="X25"/>
  <c r="V25"/>
  <c r="AJ25"/>
  <c r="W25"/>
  <c r="U25"/>
  <c r="AN26"/>
  <c r="X26"/>
  <c r="V26"/>
  <c r="AJ26"/>
  <c r="W26"/>
  <c r="U26"/>
  <c r="AN27"/>
  <c r="X27"/>
  <c r="V27"/>
  <c r="AJ27"/>
  <c r="W27"/>
  <c r="U27"/>
  <c r="AN28"/>
  <c r="X28"/>
  <c r="V28"/>
  <c r="AJ28"/>
  <c r="W28"/>
  <c r="U28"/>
  <c r="AN29"/>
  <c r="X29"/>
  <c r="V29"/>
  <c r="AJ29"/>
  <c r="W29"/>
  <c r="U29"/>
  <c r="AN30"/>
  <c r="X30"/>
  <c r="V30"/>
  <c r="AJ30"/>
  <c r="W30"/>
  <c r="U30"/>
  <c r="AN31"/>
  <c r="X31"/>
  <c r="V31"/>
  <c r="AJ31"/>
  <c r="W31"/>
  <c r="U31"/>
  <c r="T7" i="13"/>
  <c r="O7"/>
  <c r="O8"/>
  <c r="T8"/>
  <c r="O12"/>
  <c r="T12"/>
  <c r="O16"/>
  <c r="T16"/>
  <c r="U6" i="12"/>
  <c r="W6"/>
  <c r="AJ6"/>
  <c r="U7"/>
  <c r="W7"/>
  <c r="AJ7"/>
  <c r="U8"/>
  <c r="W8"/>
  <c r="AJ8"/>
  <c r="U9"/>
  <c r="W9"/>
  <c r="AJ9"/>
  <c r="U10"/>
  <c r="W10"/>
  <c r="AJ10"/>
  <c r="U11"/>
  <c r="W11"/>
  <c r="AJ11"/>
  <c r="U12"/>
  <c r="W12"/>
  <c r="AJ12"/>
  <c r="U13"/>
  <c r="W13"/>
  <c r="AJ13"/>
  <c r="U14"/>
  <c r="W14"/>
  <c r="AJ14"/>
  <c r="V16"/>
  <c r="V18"/>
  <c r="V20"/>
  <c r="V22"/>
  <c r="L55"/>
  <c r="V6"/>
  <c r="X6"/>
  <c r="AN6"/>
  <c r="V7"/>
  <c r="X7"/>
  <c r="V8"/>
  <c r="X8"/>
  <c r="V9"/>
  <c r="X9"/>
  <c r="V10"/>
  <c r="X10"/>
  <c r="V11"/>
  <c r="X11"/>
  <c r="V12"/>
  <c r="X12"/>
  <c r="V13"/>
  <c r="X13"/>
  <c r="V14"/>
  <c r="X14"/>
  <c r="V15"/>
  <c r="X16"/>
  <c r="AN16"/>
  <c r="V17"/>
  <c r="X18"/>
  <c r="AN18"/>
  <c r="V19"/>
  <c r="X20"/>
  <c r="AN20"/>
  <c r="V21"/>
  <c r="X22"/>
  <c r="AN22"/>
  <c r="O9" i="13"/>
  <c r="O11"/>
  <c r="O13"/>
  <c r="O15"/>
  <c r="O17"/>
  <c r="L6"/>
  <c r="B821" i="25"/>
  <c r="G868"/>
  <c r="B2241"/>
  <c r="B2249" s="1"/>
  <c r="F2419"/>
  <c r="C227"/>
  <c r="F227" s="1"/>
  <c r="B169"/>
  <c r="D580"/>
  <c r="B711"/>
  <c r="B719" s="1"/>
  <c r="B780"/>
  <c r="C911"/>
  <c r="F911" s="1"/>
  <c r="C1775"/>
  <c r="F1775" s="1"/>
  <c r="C2066"/>
  <c r="F2066" s="1"/>
  <c r="B2202"/>
  <c r="C2371"/>
  <c r="F2371" s="1"/>
  <c r="I2422"/>
  <c r="B171"/>
  <c r="B581"/>
  <c r="B712"/>
  <c r="B67"/>
  <c r="B1737"/>
  <c r="B1745" s="1"/>
  <c r="B1741"/>
  <c r="C2279"/>
  <c r="F2279" s="1"/>
  <c r="F258"/>
  <c r="B274"/>
  <c r="B280"/>
  <c r="E634"/>
  <c r="F727"/>
  <c r="B997"/>
  <c r="G1084"/>
  <c r="C1125"/>
  <c r="F1125" s="1"/>
  <c r="D1786"/>
  <c r="C2063"/>
  <c r="F2063" s="1"/>
  <c r="C2116"/>
  <c r="F2116" s="1"/>
  <c r="F490"/>
  <c r="C643"/>
  <c r="F643" s="1"/>
  <c r="C1525"/>
  <c r="F1525" s="1"/>
  <c r="E166"/>
  <c r="I173"/>
  <c r="B202"/>
  <c r="B207"/>
  <c r="B215" s="1"/>
  <c r="B211"/>
  <c r="B262"/>
  <c r="D274"/>
  <c r="E490"/>
  <c r="B511"/>
  <c r="F546"/>
  <c r="B635"/>
  <c r="E706"/>
  <c r="I713"/>
  <c r="F763"/>
  <c r="F886"/>
  <c r="B911"/>
  <c r="B1213"/>
  <c r="B1469"/>
  <c r="B1573"/>
  <c r="B1608"/>
  <c r="B1651"/>
  <c r="K1727"/>
  <c r="E1732"/>
  <c r="B1739"/>
  <c r="B1773"/>
  <c r="B1781" s="1"/>
  <c r="B1777"/>
  <c r="K1781"/>
  <c r="F1786"/>
  <c r="G1912"/>
  <c r="C1921"/>
  <c r="F1921" s="1"/>
  <c r="K1925"/>
  <c r="C1937"/>
  <c r="F1937" s="1"/>
  <c r="E2056"/>
  <c r="F2076"/>
  <c r="F2257"/>
  <c r="B2274"/>
  <c r="C2281"/>
  <c r="F2281" s="1"/>
  <c r="K2285"/>
  <c r="C2391"/>
  <c r="F2391" s="1"/>
  <c r="I65"/>
  <c r="C68"/>
  <c r="F68" s="1"/>
  <c r="K71"/>
  <c r="B279"/>
  <c r="I1791"/>
  <c r="I1799" s="1"/>
  <c r="C262"/>
  <c r="F262" s="1"/>
  <c r="D58"/>
  <c r="F205"/>
  <c r="G508"/>
  <c r="E544"/>
  <c r="B553"/>
  <c r="F760"/>
  <c r="E1606"/>
  <c r="D1732"/>
  <c r="I1737"/>
  <c r="I1745" s="1"/>
  <c r="I1792"/>
  <c r="B1933"/>
  <c r="I2171"/>
  <c r="E2272"/>
  <c r="B2346"/>
  <c r="C658"/>
  <c r="F658" s="1"/>
  <c r="C85"/>
  <c r="F85" s="1"/>
  <c r="B168"/>
  <c r="E202"/>
  <c r="C208"/>
  <c r="F208" s="1"/>
  <c r="B275"/>
  <c r="F492"/>
  <c r="B550"/>
  <c r="B640"/>
  <c r="F708"/>
  <c r="B888"/>
  <c r="I1217"/>
  <c r="F1732"/>
  <c r="D1768"/>
  <c r="B1775"/>
  <c r="C1777"/>
  <c r="F1777" s="1"/>
  <c r="G1786"/>
  <c r="B1915"/>
  <c r="B2058"/>
  <c r="C2065"/>
  <c r="F2065" s="1"/>
  <c r="K2069"/>
  <c r="G2236"/>
  <c r="B2259"/>
  <c r="B2267" s="1"/>
  <c r="B2278"/>
  <c r="C2282"/>
  <c r="F2282" s="1"/>
  <c r="B405"/>
  <c r="B406"/>
  <c r="F402"/>
  <c r="I837"/>
  <c r="I845" s="1"/>
  <c r="B424"/>
  <c r="B427"/>
  <c r="I783"/>
  <c r="I791" s="1"/>
  <c r="C839"/>
  <c r="F839" s="1"/>
  <c r="C842"/>
  <c r="F842" s="1"/>
  <c r="B1553"/>
  <c r="B1561"/>
  <c r="E1552"/>
  <c r="K1565"/>
  <c r="F2185"/>
  <c r="C2188"/>
  <c r="F2188" s="1"/>
  <c r="B2183"/>
  <c r="B78"/>
  <c r="B83"/>
  <c r="B82"/>
  <c r="B81"/>
  <c r="B79"/>
  <c r="F78"/>
  <c r="D76"/>
  <c r="B76"/>
  <c r="I83"/>
  <c r="B85"/>
  <c r="C86"/>
  <c r="F86" s="1"/>
  <c r="K89"/>
  <c r="B114"/>
  <c r="B113"/>
  <c r="G112"/>
  <c r="B420"/>
  <c r="B568"/>
  <c r="K575"/>
  <c r="B778"/>
  <c r="B833"/>
  <c r="B1075"/>
  <c r="C1091"/>
  <c r="F1091" s="1"/>
  <c r="B1085"/>
  <c r="K1403"/>
  <c r="B1395"/>
  <c r="D1390"/>
  <c r="B1393"/>
  <c r="B1399"/>
  <c r="G1390"/>
  <c r="E1390"/>
  <c r="F1843"/>
  <c r="C1847"/>
  <c r="F1847" s="1"/>
  <c r="G1840"/>
  <c r="B1847"/>
  <c r="B1845"/>
  <c r="B1853" s="1"/>
  <c r="C1849"/>
  <c r="F1849" s="1"/>
  <c r="D1840"/>
  <c r="B2044"/>
  <c r="C2043"/>
  <c r="C2051" s="1"/>
  <c r="E2038"/>
  <c r="I2045"/>
  <c r="F2041"/>
  <c r="D2038"/>
  <c r="C2049"/>
  <c r="F2049" s="1"/>
  <c r="C2044"/>
  <c r="F2044" s="1"/>
  <c r="F2038"/>
  <c r="K2051"/>
  <c r="C2048"/>
  <c r="F2048" s="1"/>
  <c r="F2040"/>
  <c r="B352"/>
  <c r="B355"/>
  <c r="C843"/>
  <c r="F843" s="1"/>
  <c r="B841"/>
  <c r="B839"/>
  <c r="B835"/>
  <c r="D832"/>
  <c r="B838"/>
  <c r="B834"/>
  <c r="B832"/>
  <c r="C841"/>
  <c r="F841" s="1"/>
  <c r="K845"/>
  <c r="C1147"/>
  <c r="F1147" s="1"/>
  <c r="B1140"/>
  <c r="K1151"/>
  <c r="D1138"/>
  <c r="B241"/>
  <c r="B245"/>
  <c r="B348"/>
  <c r="C481"/>
  <c r="F481" s="1"/>
  <c r="B477"/>
  <c r="B485" s="1"/>
  <c r="B474"/>
  <c r="B621"/>
  <c r="F618"/>
  <c r="B625"/>
  <c r="E616"/>
  <c r="C697"/>
  <c r="F697" s="1"/>
  <c r="B693"/>
  <c r="B701" s="1"/>
  <c r="C698"/>
  <c r="F698" s="1"/>
  <c r="B690"/>
  <c r="C789"/>
  <c r="F789" s="1"/>
  <c r="K791"/>
  <c r="C787"/>
  <c r="F787" s="1"/>
  <c r="C785"/>
  <c r="F785" s="1"/>
  <c r="B783"/>
  <c r="B791" s="1"/>
  <c r="E778"/>
  <c r="B787"/>
  <c r="B785"/>
  <c r="B781"/>
  <c r="D778"/>
  <c r="C788"/>
  <c r="F788" s="1"/>
  <c r="E832"/>
  <c r="B1141"/>
  <c r="F1282"/>
  <c r="B1288"/>
  <c r="I1287"/>
  <c r="I1295" s="1"/>
  <c r="C1291"/>
  <c r="F1291" s="1"/>
  <c r="B1283"/>
  <c r="C1364"/>
  <c r="F1364" s="1"/>
  <c r="G1354"/>
  <c r="B1359"/>
  <c r="B1355"/>
  <c r="B1354"/>
  <c r="B1701"/>
  <c r="B1709" s="1"/>
  <c r="I1703"/>
  <c r="F1698"/>
  <c r="E1696"/>
  <c r="B1900"/>
  <c r="K1907"/>
  <c r="C1904"/>
  <c r="F1904" s="1"/>
  <c r="C1900"/>
  <c r="F1900" s="1"/>
  <c r="F1894"/>
  <c r="C1899"/>
  <c r="C1907" s="1"/>
  <c r="E1894"/>
  <c r="C1905"/>
  <c r="F1905" s="1"/>
  <c r="F1897"/>
  <c r="I1901"/>
  <c r="F1896"/>
  <c r="D1894"/>
  <c r="B2461"/>
  <c r="I2459"/>
  <c r="C2457"/>
  <c r="C2465" s="1"/>
  <c r="E2452"/>
  <c r="C2463"/>
  <c r="F2463" s="1"/>
  <c r="C2459"/>
  <c r="F2459" s="1"/>
  <c r="F2455"/>
  <c r="D2452"/>
  <c r="C2462"/>
  <c r="F2462" s="1"/>
  <c r="B2454"/>
  <c r="B2452"/>
  <c r="B2453"/>
  <c r="C2458"/>
  <c r="F2458" s="1"/>
  <c r="K107"/>
  <c r="E94"/>
  <c r="B333"/>
  <c r="B334"/>
  <c r="F330"/>
  <c r="C482"/>
  <c r="F482" s="1"/>
  <c r="I513"/>
  <c r="I521" s="1"/>
  <c r="D508"/>
  <c r="B517"/>
  <c r="F511"/>
  <c r="B508"/>
  <c r="I695"/>
  <c r="K701"/>
  <c r="B779"/>
  <c r="I785"/>
  <c r="B837"/>
  <c r="B845" s="1"/>
  <c r="F1159"/>
  <c r="B1165"/>
  <c r="F1158"/>
  <c r="K1547"/>
  <c r="B1541"/>
  <c r="E1534"/>
  <c r="B1539"/>
  <c r="D1534"/>
  <c r="B1537"/>
  <c r="G1534"/>
  <c r="C1671"/>
  <c r="F1671" s="1"/>
  <c r="B1669"/>
  <c r="B1661"/>
  <c r="E1660"/>
  <c r="B1665"/>
  <c r="B1673" s="1"/>
  <c r="B1666"/>
  <c r="F1987"/>
  <c r="I1991"/>
  <c r="G1984"/>
  <c r="B1991"/>
  <c r="C1994"/>
  <c r="F1994" s="1"/>
  <c r="B1989"/>
  <c r="B1997" s="1"/>
  <c r="E1984"/>
  <c r="C2045"/>
  <c r="F2045" s="1"/>
  <c r="I1181"/>
  <c r="I1179"/>
  <c r="I1187" s="1"/>
  <c r="E1174"/>
  <c r="F1213"/>
  <c r="K1259"/>
  <c r="I1253"/>
  <c r="B1247"/>
  <c r="C1257"/>
  <c r="F1257" s="1"/>
  <c r="B1273"/>
  <c r="B1264"/>
  <c r="B643"/>
  <c r="C733"/>
  <c r="F733" s="1"/>
  <c r="C753"/>
  <c r="F753" s="1"/>
  <c r="I766"/>
  <c r="C891"/>
  <c r="F891" s="1"/>
  <c r="C896"/>
  <c r="F896" s="1"/>
  <c r="B1021"/>
  <c r="F1174"/>
  <c r="B1210"/>
  <c r="C1216"/>
  <c r="F1216" s="1"/>
  <c r="D1246"/>
  <c r="I1252"/>
  <c r="B1265"/>
  <c r="B1417"/>
  <c r="B1408"/>
  <c r="K1529"/>
  <c r="B1517"/>
  <c r="B1516"/>
  <c r="B1721"/>
  <c r="C1719"/>
  <c r="C1727" s="1"/>
  <c r="C1724"/>
  <c r="F1724" s="1"/>
  <c r="G1714"/>
  <c r="F1752"/>
  <c r="B1752"/>
  <c r="B1861"/>
  <c r="I2025"/>
  <c r="I2033" s="1"/>
  <c r="B2020"/>
  <c r="B2200"/>
  <c r="B2344"/>
  <c r="I1180"/>
  <c r="B1215"/>
  <c r="B1223" s="1"/>
  <c r="E1210"/>
  <c r="C1251"/>
  <c r="C1259" s="1"/>
  <c r="I2135"/>
  <c r="G2128"/>
  <c r="C2134"/>
  <c r="F2134" s="1"/>
  <c r="E2128"/>
  <c r="C2138"/>
  <c r="F2138" s="1"/>
  <c r="C2211"/>
  <c r="F2211" s="1"/>
  <c r="K2213"/>
  <c r="C2209"/>
  <c r="F2209" s="1"/>
  <c r="C2207"/>
  <c r="F2207" s="1"/>
  <c r="B2205"/>
  <c r="B2213" s="1"/>
  <c r="E2200"/>
  <c r="B2209"/>
  <c r="B2207"/>
  <c r="B2203"/>
  <c r="D2200"/>
  <c r="I2205"/>
  <c r="I2213" s="1"/>
  <c r="C2210"/>
  <c r="F2210" s="1"/>
  <c r="B2225"/>
  <c r="C2227"/>
  <c r="F2227" s="1"/>
  <c r="G2218"/>
  <c r="B2227"/>
  <c r="B2218"/>
  <c r="C2355"/>
  <c r="F2355" s="1"/>
  <c r="K2357"/>
  <c r="C2353"/>
  <c r="F2353" s="1"/>
  <c r="C2351"/>
  <c r="F2351" s="1"/>
  <c r="B2349"/>
  <c r="B2357" s="1"/>
  <c r="E2344"/>
  <c r="B2353"/>
  <c r="B2351"/>
  <c r="B2347"/>
  <c r="D2344"/>
  <c r="I2349"/>
  <c r="I2357" s="1"/>
  <c r="C2354"/>
  <c r="F2354" s="1"/>
  <c r="B2371"/>
  <c r="G2362"/>
  <c r="B2369"/>
  <c r="B2362"/>
  <c r="I2385"/>
  <c r="I2393" s="1"/>
  <c r="B2383"/>
  <c r="B58"/>
  <c r="F60"/>
  <c r="B61"/>
  <c r="B63"/>
  <c r="B64"/>
  <c r="B65"/>
  <c r="B167"/>
  <c r="B173"/>
  <c r="B205"/>
  <c r="B209"/>
  <c r="F276"/>
  <c r="D490"/>
  <c r="I497"/>
  <c r="K503"/>
  <c r="B634"/>
  <c r="B708"/>
  <c r="B713"/>
  <c r="B744"/>
  <c r="E760"/>
  <c r="I767"/>
  <c r="D886"/>
  <c r="B909"/>
  <c r="B917" s="1"/>
  <c r="F1014"/>
  <c r="B1121"/>
  <c r="G1174"/>
  <c r="C1185"/>
  <c r="F1185" s="1"/>
  <c r="G1210"/>
  <c r="B1217"/>
  <c r="C1220"/>
  <c r="F1220" s="1"/>
  <c r="K1241"/>
  <c r="E1246"/>
  <c r="C1270"/>
  <c r="F1270" s="1"/>
  <c r="K1349"/>
  <c r="I1343"/>
  <c r="B1410"/>
  <c r="B1523"/>
  <c r="B1714"/>
  <c r="K1763"/>
  <c r="B1828"/>
  <c r="C1827"/>
  <c r="C1835" s="1"/>
  <c r="I1917"/>
  <c r="I1925" s="1"/>
  <c r="E1912"/>
  <c r="I1919"/>
  <c r="F1915"/>
  <c r="D1912"/>
  <c r="C1919"/>
  <c r="F1919" s="1"/>
  <c r="I2026"/>
  <c r="B2134"/>
  <c r="B2201"/>
  <c r="I2207"/>
  <c r="K2339"/>
  <c r="C2332"/>
  <c r="F2332" s="1"/>
  <c r="B2345"/>
  <c r="I2351"/>
  <c r="I2368"/>
  <c r="B2443"/>
  <c r="B2440"/>
  <c r="F2436"/>
  <c r="B1465"/>
  <c r="B1471"/>
  <c r="B1611"/>
  <c r="B1769"/>
  <c r="I1773"/>
  <c r="I1781" s="1"/>
  <c r="I1775"/>
  <c r="C1778"/>
  <c r="F1778" s="1"/>
  <c r="B2059"/>
  <c r="I2063"/>
  <c r="C2085"/>
  <c r="F2085" s="1"/>
  <c r="B2275"/>
  <c r="I2279"/>
  <c r="D1462"/>
  <c r="B1467"/>
  <c r="D1606"/>
  <c r="B1612"/>
  <c r="K1619"/>
  <c r="F1734"/>
  <c r="K1745"/>
  <c r="B1768"/>
  <c r="B1770"/>
  <c r="B1774"/>
  <c r="F1789"/>
  <c r="C1797"/>
  <c r="F1797" s="1"/>
  <c r="D2056"/>
  <c r="I2061"/>
  <c r="I2069" s="1"/>
  <c r="G2074"/>
  <c r="D2272"/>
  <c r="I2277"/>
  <c r="I2285" s="1"/>
  <c r="F94"/>
  <c r="C533"/>
  <c r="F533" s="1"/>
  <c r="C532"/>
  <c r="F532" s="1"/>
  <c r="C353"/>
  <c r="F353" s="1"/>
  <c r="F274"/>
  <c r="C280"/>
  <c r="F280" s="1"/>
  <c r="C279"/>
  <c r="F279" s="1"/>
  <c r="C586"/>
  <c r="F586" s="1"/>
  <c r="C173"/>
  <c r="F173" s="1"/>
  <c r="C172"/>
  <c r="F172" s="1"/>
  <c r="C171"/>
  <c r="F171" s="1"/>
  <c r="K35"/>
  <c r="K143"/>
  <c r="I137"/>
  <c r="D130"/>
  <c r="B133"/>
  <c r="C230"/>
  <c r="F230" s="1"/>
  <c r="B225"/>
  <c r="D220"/>
  <c r="C302"/>
  <c r="F302" s="1"/>
  <c r="B297"/>
  <c r="D292"/>
  <c r="B292"/>
  <c r="B313"/>
  <c r="C320"/>
  <c r="F320" s="1"/>
  <c r="G310"/>
  <c r="C374"/>
  <c r="F374" s="1"/>
  <c r="B369"/>
  <c r="D364"/>
  <c r="B364"/>
  <c r="B457"/>
  <c r="C464"/>
  <c r="F464" s="1"/>
  <c r="G454"/>
  <c r="C2013"/>
  <c r="F2013" s="1"/>
  <c r="I2007"/>
  <c r="I2015" s="1"/>
  <c r="F2002"/>
  <c r="B2005"/>
  <c r="C2009"/>
  <c r="F2009" s="1"/>
  <c r="G2002"/>
  <c r="F2005"/>
  <c r="D2002"/>
  <c r="C136"/>
  <c r="F136" s="1"/>
  <c r="B130"/>
  <c r="B153"/>
  <c r="F150"/>
  <c r="B157"/>
  <c r="B220"/>
  <c r="B293"/>
  <c r="B317"/>
  <c r="B351"/>
  <c r="B365"/>
  <c r="B423"/>
  <c r="B437"/>
  <c r="B461"/>
  <c r="C662"/>
  <c r="F662" s="1"/>
  <c r="B652"/>
  <c r="B653"/>
  <c r="I659"/>
  <c r="D652"/>
  <c r="I821"/>
  <c r="C819"/>
  <c r="C827" s="1"/>
  <c r="F814"/>
  <c r="K827"/>
  <c r="C824"/>
  <c r="F824" s="1"/>
  <c r="I819"/>
  <c r="I827" s="1"/>
  <c r="E814"/>
  <c r="B817"/>
  <c r="B814"/>
  <c r="C1005"/>
  <c r="F1005" s="1"/>
  <c r="K1007"/>
  <c r="C1003"/>
  <c r="F1003" s="1"/>
  <c r="C1001"/>
  <c r="F1001" s="1"/>
  <c r="I999"/>
  <c r="I1007" s="1"/>
  <c r="B996"/>
  <c r="D994"/>
  <c r="I1001"/>
  <c r="B999"/>
  <c r="B1007" s="1"/>
  <c r="G994"/>
  <c r="C1004"/>
  <c r="F1004" s="1"/>
  <c r="B1001"/>
  <c r="F997"/>
  <c r="E994"/>
  <c r="B1000"/>
  <c r="B1035"/>
  <c r="B1043" s="1"/>
  <c r="E1030"/>
  <c r="I1037"/>
  <c r="G1030"/>
  <c r="I1036"/>
  <c r="F1030"/>
  <c r="C1053"/>
  <c r="C1061" s="1"/>
  <c r="F1051"/>
  <c r="F1048"/>
  <c r="C1055"/>
  <c r="F1055" s="1"/>
  <c r="D1048"/>
  <c r="C1077"/>
  <c r="F1077" s="1"/>
  <c r="C1076"/>
  <c r="F1076" s="1"/>
  <c r="I1073"/>
  <c r="B1072"/>
  <c r="B1069"/>
  <c r="E1066"/>
  <c r="C1073"/>
  <c r="F1073" s="1"/>
  <c r="B1071"/>
  <c r="B1079" s="1"/>
  <c r="G1066"/>
  <c r="C1075"/>
  <c r="F1075" s="1"/>
  <c r="B1073"/>
  <c r="F1069"/>
  <c r="D1066"/>
  <c r="B1327"/>
  <c r="C1346"/>
  <c r="F1346" s="1"/>
  <c r="B1342"/>
  <c r="B1338"/>
  <c r="B1336"/>
  <c r="B1341"/>
  <c r="E1336"/>
  <c r="B1345"/>
  <c r="D1336"/>
  <c r="K1493"/>
  <c r="B1624"/>
  <c r="K1979"/>
  <c r="C1976"/>
  <c r="F1976" s="1"/>
  <c r="C1972"/>
  <c r="F1972" s="1"/>
  <c r="F1968"/>
  <c r="D1966"/>
  <c r="C1973"/>
  <c r="F1973" s="1"/>
  <c r="B1968"/>
  <c r="C1977"/>
  <c r="F1977" s="1"/>
  <c r="B1972"/>
  <c r="F1966"/>
  <c r="C1971"/>
  <c r="C1979" s="1"/>
  <c r="F1969"/>
  <c r="I2008"/>
  <c r="C371"/>
  <c r="F371" s="1"/>
  <c r="E148"/>
  <c r="C213"/>
  <c r="F213" s="1"/>
  <c r="K215"/>
  <c r="C211"/>
  <c r="F211" s="1"/>
  <c r="C209"/>
  <c r="F209" s="1"/>
  <c r="I207"/>
  <c r="I215" s="1"/>
  <c r="B204"/>
  <c r="D202"/>
  <c r="B203"/>
  <c r="B208"/>
  <c r="B221"/>
  <c r="C248"/>
  <c r="F248" s="1"/>
  <c r="B261"/>
  <c r="B265"/>
  <c r="E256"/>
  <c r="C284"/>
  <c r="F284" s="1"/>
  <c r="K287"/>
  <c r="E274"/>
  <c r="B276"/>
  <c r="I281"/>
  <c r="B294"/>
  <c r="B346"/>
  <c r="B366"/>
  <c r="B418"/>
  <c r="B654"/>
  <c r="B816"/>
  <c r="B994"/>
  <c r="C1000"/>
  <c r="F1000" s="1"/>
  <c r="B1033"/>
  <c r="B1053"/>
  <c r="B1061" s="1"/>
  <c r="B1066"/>
  <c r="C1072"/>
  <c r="F1072" s="1"/>
  <c r="C1149"/>
  <c r="F1149" s="1"/>
  <c r="B1147"/>
  <c r="B1145"/>
  <c r="B1143"/>
  <c r="B1151" s="1"/>
  <c r="B1139"/>
  <c r="B1138"/>
  <c r="I1145"/>
  <c r="I1143"/>
  <c r="I1151" s="1"/>
  <c r="G1138"/>
  <c r="C1148"/>
  <c r="F1148" s="1"/>
  <c r="C1145"/>
  <c r="F1145" s="1"/>
  <c r="F1141"/>
  <c r="E1138"/>
  <c r="B1144"/>
  <c r="B1237"/>
  <c r="C1233"/>
  <c r="C1241" s="1"/>
  <c r="C1235"/>
  <c r="F1235" s="1"/>
  <c r="G1228"/>
  <c r="B1267"/>
  <c r="B1337"/>
  <c r="B1451"/>
  <c r="G1444"/>
  <c r="C1454"/>
  <c r="F1454" s="1"/>
  <c r="K1457"/>
  <c r="B1453"/>
  <c r="B1445"/>
  <c r="B1480"/>
  <c r="I1864"/>
  <c r="G1858"/>
  <c r="C1865"/>
  <c r="F1865" s="1"/>
  <c r="F1858"/>
  <c r="I1863"/>
  <c r="I1871" s="1"/>
  <c r="D1858"/>
  <c r="F1861"/>
  <c r="E1966"/>
  <c r="F2149"/>
  <c r="B2147"/>
  <c r="B2155"/>
  <c r="F2401"/>
  <c r="B2399"/>
  <c r="I2404"/>
  <c r="B23"/>
  <c r="B28"/>
  <c r="B42"/>
  <c r="B41"/>
  <c r="G40"/>
  <c r="F132"/>
  <c r="B385"/>
  <c r="C392"/>
  <c r="F392" s="1"/>
  <c r="G382"/>
  <c r="C446"/>
  <c r="F446" s="1"/>
  <c r="B441"/>
  <c r="D436"/>
  <c r="B436"/>
  <c r="C1634"/>
  <c r="F1634" s="1"/>
  <c r="K1637"/>
  <c r="E1624"/>
  <c r="I1631"/>
  <c r="F1626"/>
  <c r="D1624"/>
  <c r="B1633"/>
  <c r="B1626"/>
  <c r="B1625"/>
  <c r="C299"/>
  <c r="F299" s="1"/>
  <c r="E22"/>
  <c r="C140"/>
  <c r="F140" s="1"/>
  <c r="I227"/>
  <c r="C356"/>
  <c r="F356" s="1"/>
  <c r="K359"/>
  <c r="E346"/>
  <c r="I353"/>
  <c r="F348"/>
  <c r="D346"/>
  <c r="C428"/>
  <c r="F428" s="1"/>
  <c r="K431"/>
  <c r="E418"/>
  <c r="I425"/>
  <c r="F420"/>
  <c r="D418"/>
  <c r="C572"/>
  <c r="F572" s="1"/>
  <c r="I569"/>
  <c r="F564"/>
  <c r="D562"/>
  <c r="B567"/>
  <c r="E562"/>
  <c r="B571"/>
  <c r="B562"/>
  <c r="C1041"/>
  <c r="F1041" s="1"/>
  <c r="C1058"/>
  <c r="F1058" s="1"/>
  <c r="I1071"/>
  <c r="I1079" s="1"/>
  <c r="B1325"/>
  <c r="G1318"/>
  <c r="K1331"/>
  <c r="E1318"/>
  <c r="B1323"/>
  <c r="D1318"/>
  <c r="C1490"/>
  <c r="F1490" s="1"/>
  <c r="I1487"/>
  <c r="F1482"/>
  <c r="D1480"/>
  <c r="B1486"/>
  <c r="B1481"/>
  <c r="B1485"/>
  <c r="E1480"/>
  <c r="C261"/>
  <c r="F261" s="1"/>
  <c r="C298"/>
  <c r="F298" s="1"/>
  <c r="C334"/>
  <c r="F334" s="1"/>
  <c r="C496"/>
  <c r="F496" s="1"/>
  <c r="F562"/>
  <c r="F24"/>
  <c r="I29"/>
  <c r="B135"/>
  <c r="B136"/>
  <c r="B137"/>
  <c r="B154"/>
  <c r="B222"/>
  <c r="I299"/>
  <c r="B347"/>
  <c r="I371"/>
  <c r="B419"/>
  <c r="I443"/>
  <c r="B564"/>
  <c r="B657"/>
  <c r="I749"/>
  <c r="C747"/>
  <c r="F747" s="1"/>
  <c r="F742"/>
  <c r="K755"/>
  <c r="C752"/>
  <c r="F752" s="1"/>
  <c r="I747"/>
  <c r="I755" s="1"/>
  <c r="E742"/>
  <c r="B745"/>
  <c r="B742"/>
  <c r="B749"/>
  <c r="F816"/>
  <c r="C825"/>
  <c r="F825" s="1"/>
  <c r="B995"/>
  <c r="I1035"/>
  <c r="I1043" s="1"/>
  <c r="I1054"/>
  <c r="B1067"/>
  <c r="K1079"/>
  <c r="C1197"/>
  <c r="C1205" s="1"/>
  <c r="C1199"/>
  <c r="F1199" s="1"/>
  <c r="F1192"/>
  <c r="C1202"/>
  <c r="F1202" s="1"/>
  <c r="F1195"/>
  <c r="D1192"/>
  <c r="C1275"/>
  <c r="F1275" s="1"/>
  <c r="K1277"/>
  <c r="C1273"/>
  <c r="F1273" s="1"/>
  <c r="C1271"/>
  <c r="F1271" s="1"/>
  <c r="I1269"/>
  <c r="I1277" s="1"/>
  <c r="B1266"/>
  <c r="D1264"/>
  <c r="I1271"/>
  <c r="B1269"/>
  <c r="B1277" s="1"/>
  <c r="G1264"/>
  <c r="C1274"/>
  <c r="F1274" s="1"/>
  <c r="B1271"/>
  <c r="F1267"/>
  <c r="E1264"/>
  <c r="B1270"/>
  <c r="B1321"/>
  <c r="F1338"/>
  <c r="C1418"/>
  <c r="F1418" s="1"/>
  <c r="I1415"/>
  <c r="F1410"/>
  <c r="D1408"/>
  <c r="B1414"/>
  <c r="B1409"/>
  <c r="B1413"/>
  <c r="E1408"/>
  <c r="K1421"/>
  <c r="B1444"/>
  <c r="B1482"/>
  <c r="B1630"/>
  <c r="C1833"/>
  <c r="F1833" s="1"/>
  <c r="C1829"/>
  <c r="F1829" s="1"/>
  <c r="I1829"/>
  <c r="F1825"/>
  <c r="E1822"/>
  <c r="C1828"/>
  <c r="F1828" s="1"/>
  <c r="F1824"/>
  <c r="D1822"/>
  <c r="C1832"/>
  <c r="F1832" s="1"/>
  <c r="B1824"/>
  <c r="K1835"/>
  <c r="F1822"/>
  <c r="I1973"/>
  <c r="K341"/>
  <c r="K413"/>
  <c r="C478"/>
  <c r="F478" s="1"/>
  <c r="B491"/>
  <c r="B495"/>
  <c r="B499"/>
  <c r="C729"/>
  <c r="C737" s="1"/>
  <c r="B727"/>
  <c r="I730"/>
  <c r="C915"/>
  <c r="F915" s="1"/>
  <c r="C914"/>
  <c r="F914" s="1"/>
  <c r="I911"/>
  <c r="B910"/>
  <c r="B907"/>
  <c r="E904"/>
  <c r="B905"/>
  <c r="I909"/>
  <c r="I917" s="1"/>
  <c r="B949"/>
  <c r="C945"/>
  <c r="C953" s="1"/>
  <c r="C951"/>
  <c r="F951" s="1"/>
  <c r="C986"/>
  <c r="F986" s="1"/>
  <c r="B977"/>
  <c r="C1023"/>
  <c r="F1023" s="1"/>
  <c r="B1019"/>
  <c r="D1012"/>
  <c r="I1018"/>
  <c r="C1293"/>
  <c r="F1293" s="1"/>
  <c r="B1289"/>
  <c r="B1285"/>
  <c r="D1282"/>
  <c r="F1284"/>
  <c r="C1289"/>
  <c r="F1289" s="1"/>
  <c r="C1436"/>
  <c r="F1436" s="1"/>
  <c r="B1427"/>
  <c r="I1757"/>
  <c r="C1755"/>
  <c r="C1763" s="1"/>
  <c r="F1750"/>
  <c r="C1761"/>
  <c r="F1761" s="1"/>
  <c r="C1757"/>
  <c r="F1757" s="1"/>
  <c r="F1753"/>
  <c r="E1750"/>
  <c r="B1756"/>
  <c r="B2476"/>
  <c r="F2472"/>
  <c r="G166"/>
  <c r="E328"/>
  <c r="B337"/>
  <c r="E400"/>
  <c r="B409"/>
  <c r="E472"/>
  <c r="I479"/>
  <c r="B490"/>
  <c r="B492"/>
  <c r="B496"/>
  <c r="C519"/>
  <c r="F519" s="1"/>
  <c r="C515"/>
  <c r="F515" s="1"/>
  <c r="B509"/>
  <c r="B514"/>
  <c r="C517"/>
  <c r="F517" s="1"/>
  <c r="C590"/>
  <c r="F590" s="1"/>
  <c r="B580"/>
  <c r="B585"/>
  <c r="C644"/>
  <c r="F644" s="1"/>
  <c r="I641"/>
  <c r="F636"/>
  <c r="D634"/>
  <c r="B636"/>
  <c r="K647"/>
  <c r="B724"/>
  <c r="B731"/>
  <c r="B877"/>
  <c r="I875"/>
  <c r="C879"/>
  <c r="F879" s="1"/>
  <c r="C897"/>
  <c r="F897" s="1"/>
  <c r="C893"/>
  <c r="F893" s="1"/>
  <c r="F889"/>
  <c r="E886"/>
  <c r="F888"/>
  <c r="I893"/>
  <c r="B904"/>
  <c r="B906"/>
  <c r="C910"/>
  <c r="F910" s="1"/>
  <c r="B913"/>
  <c r="K917"/>
  <c r="G940"/>
  <c r="C981"/>
  <c r="F981" s="1"/>
  <c r="B1012"/>
  <c r="B1093"/>
  <c r="C1089"/>
  <c r="C1097" s="1"/>
  <c r="C1167"/>
  <c r="F1167" s="1"/>
  <c r="C1165"/>
  <c r="F1165" s="1"/>
  <c r="I1162"/>
  <c r="B1156"/>
  <c r="B1163"/>
  <c r="C1221"/>
  <c r="F1221" s="1"/>
  <c r="K1223"/>
  <c r="C1219"/>
  <c r="F1219" s="1"/>
  <c r="C1217"/>
  <c r="F1217" s="1"/>
  <c r="I1215"/>
  <c r="I1223" s="1"/>
  <c r="B1212"/>
  <c r="D1210"/>
  <c r="B1211"/>
  <c r="B1216"/>
  <c r="B1282"/>
  <c r="C1287"/>
  <c r="C1295" s="1"/>
  <c r="B1433"/>
  <c r="C1562"/>
  <c r="F1562" s="1"/>
  <c r="I1559"/>
  <c r="F1554"/>
  <c r="D1552"/>
  <c r="B1558"/>
  <c r="B1554"/>
  <c r="B1552"/>
  <c r="B1557"/>
  <c r="F1644"/>
  <c r="G1642"/>
  <c r="D1750"/>
  <c r="C1756"/>
  <c r="F1756" s="1"/>
  <c r="I1809"/>
  <c r="I1817" s="1"/>
  <c r="B1804"/>
  <c r="I2314"/>
  <c r="C2314"/>
  <c r="F2314" s="1"/>
  <c r="C1580"/>
  <c r="F1580" s="1"/>
  <c r="B1662"/>
  <c r="C1666"/>
  <c r="F1666" s="1"/>
  <c r="C1669"/>
  <c r="F1669" s="1"/>
  <c r="C1851"/>
  <c r="F1851" s="1"/>
  <c r="C1850"/>
  <c r="F1850" s="1"/>
  <c r="I1847"/>
  <c r="B1846"/>
  <c r="B1843"/>
  <c r="E1840"/>
  <c r="B1841"/>
  <c r="I1845"/>
  <c r="I1853" s="1"/>
  <c r="F1933"/>
  <c r="D1930"/>
  <c r="I1935"/>
  <c r="I1943" s="1"/>
  <c r="C1941"/>
  <c r="F1941" s="1"/>
  <c r="C1995"/>
  <c r="F1995" s="1"/>
  <c r="K1997"/>
  <c r="C1993"/>
  <c r="F1993" s="1"/>
  <c r="C1991"/>
  <c r="F1991" s="1"/>
  <c r="I1989"/>
  <c r="I1997" s="1"/>
  <c r="B1986"/>
  <c r="D1984"/>
  <c r="B1985"/>
  <c r="B1990"/>
  <c r="C2170"/>
  <c r="F2170" s="1"/>
  <c r="F2164"/>
  <c r="C2175"/>
  <c r="F2175" s="1"/>
  <c r="I2169"/>
  <c r="I2177" s="1"/>
  <c r="E2164"/>
  <c r="B2425"/>
  <c r="C2427"/>
  <c r="F2427" s="1"/>
  <c r="I2423"/>
  <c r="B2422"/>
  <c r="B2418"/>
  <c r="D2416"/>
  <c r="C2426"/>
  <c r="F2426" s="1"/>
  <c r="C2423"/>
  <c r="F2423" s="1"/>
  <c r="C2421"/>
  <c r="C2429" s="1"/>
  <c r="B2417"/>
  <c r="B2416"/>
  <c r="B2421"/>
  <c r="B2429" s="1"/>
  <c r="C2425"/>
  <c r="F2425" s="1"/>
  <c r="K557"/>
  <c r="K629"/>
  <c r="C694"/>
  <c r="F694" s="1"/>
  <c r="B707"/>
  <c r="B765"/>
  <c r="B773" s="1"/>
  <c r="C771"/>
  <c r="F771" s="1"/>
  <c r="G778"/>
  <c r="F781"/>
  <c r="C784"/>
  <c r="F784" s="1"/>
  <c r="G832"/>
  <c r="F835"/>
  <c r="C838"/>
  <c r="F838" s="1"/>
  <c r="B1177"/>
  <c r="F1248"/>
  <c r="C1253"/>
  <c r="F1253" s="1"/>
  <c r="C1256"/>
  <c r="F1256" s="1"/>
  <c r="B1378"/>
  <c r="F1392"/>
  <c r="F1464"/>
  <c r="F1536"/>
  <c r="B1570"/>
  <c r="F1608"/>
  <c r="B1615"/>
  <c r="D1660"/>
  <c r="F1663"/>
  <c r="C1667"/>
  <c r="F1667" s="1"/>
  <c r="I1720"/>
  <c r="B1734"/>
  <c r="I1738"/>
  <c r="G1768"/>
  <c r="F1771"/>
  <c r="C1774"/>
  <c r="F1774" s="1"/>
  <c r="B1789"/>
  <c r="B1840"/>
  <c r="B1842"/>
  <c r="C1846"/>
  <c r="F1846" s="1"/>
  <c r="B1849"/>
  <c r="K1853"/>
  <c r="C1923"/>
  <c r="F1923" s="1"/>
  <c r="B1921"/>
  <c r="B1919"/>
  <c r="B1917"/>
  <c r="B1925" s="1"/>
  <c r="B1913"/>
  <c r="B1912"/>
  <c r="B1914"/>
  <c r="B1918"/>
  <c r="F1930"/>
  <c r="I1936"/>
  <c r="B1984"/>
  <c r="B1987"/>
  <c r="C1990"/>
  <c r="F1990" s="1"/>
  <c r="B1993"/>
  <c r="C2139"/>
  <c r="F2139" s="1"/>
  <c r="K2141"/>
  <c r="C2137"/>
  <c r="F2137" s="1"/>
  <c r="C2135"/>
  <c r="F2135" s="1"/>
  <c r="I2133"/>
  <c r="I2141" s="1"/>
  <c r="B2130"/>
  <c r="D2128"/>
  <c r="B2137"/>
  <c r="B2135"/>
  <c r="B2133"/>
  <c r="B2141" s="1"/>
  <c r="B2129"/>
  <c r="B2128"/>
  <c r="F2131"/>
  <c r="F2166"/>
  <c r="I2260"/>
  <c r="B2255"/>
  <c r="C2264"/>
  <c r="F2264" s="1"/>
  <c r="C2259"/>
  <c r="F2259" s="1"/>
  <c r="F2254"/>
  <c r="C2261"/>
  <c r="F2261" s="1"/>
  <c r="I2387"/>
  <c r="F2382"/>
  <c r="C2386"/>
  <c r="F2386" s="1"/>
  <c r="F2380"/>
  <c r="E2416"/>
  <c r="C2422"/>
  <c r="F2422" s="1"/>
  <c r="G2056"/>
  <c r="F2059"/>
  <c r="C2062"/>
  <c r="F2062" s="1"/>
  <c r="I2079"/>
  <c r="I2087" s="1"/>
  <c r="I2188"/>
  <c r="I2241"/>
  <c r="I2249" s="1"/>
  <c r="G2272"/>
  <c r="F2275"/>
  <c r="C2278"/>
  <c r="F2278" s="1"/>
  <c r="B1896"/>
  <c r="B2040"/>
  <c r="B2056"/>
  <c r="B2057"/>
  <c r="B2061"/>
  <c r="B2069" s="1"/>
  <c r="B2063"/>
  <c r="B2065"/>
  <c r="F2074"/>
  <c r="F2182"/>
  <c r="G2200"/>
  <c r="F2203"/>
  <c r="C2206"/>
  <c r="F2206" s="1"/>
  <c r="I2224"/>
  <c r="F2236"/>
  <c r="B2272"/>
  <c r="B2273"/>
  <c r="B2277"/>
  <c r="B2285" s="1"/>
  <c r="B2279"/>
  <c r="B2281"/>
  <c r="G2344"/>
  <c r="F2347"/>
  <c r="C2350"/>
  <c r="F2350" s="1"/>
  <c r="C2367"/>
  <c r="F2367" s="1"/>
  <c r="G2434"/>
  <c r="G2452"/>
  <c r="B2457"/>
  <c r="B2465" s="1"/>
  <c r="I2458"/>
  <c r="C2461"/>
  <c r="F2461" s="1"/>
  <c r="F40"/>
  <c r="C46"/>
  <c r="F46" s="1"/>
  <c r="B190"/>
  <c r="F186"/>
  <c r="E184"/>
  <c r="C194"/>
  <c r="F194" s="1"/>
  <c r="I191"/>
  <c r="B189"/>
  <c r="B186"/>
  <c r="D184"/>
  <c r="B191"/>
  <c r="B185"/>
  <c r="B184"/>
  <c r="K197"/>
  <c r="F22"/>
  <c r="I11"/>
  <c r="B10"/>
  <c r="F6"/>
  <c r="B5"/>
  <c r="E4"/>
  <c r="K17"/>
  <c r="B13"/>
  <c r="B4"/>
  <c r="B11"/>
  <c r="B7"/>
  <c r="B6"/>
  <c r="D4"/>
  <c r="G184"/>
  <c r="B193"/>
  <c r="K539"/>
  <c r="B535"/>
  <c r="B532"/>
  <c r="F528"/>
  <c r="E526"/>
  <c r="B531"/>
  <c r="B528"/>
  <c r="D526"/>
  <c r="I533"/>
  <c r="B527"/>
  <c r="B526"/>
  <c r="C536"/>
  <c r="F536" s="1"/>
  <c r="B533"/>
  <c r="B529"/>
  <c r="V6" i="21"/>
  <c r="V53" s="1"/>
  <c r="G4" i="25"/>
  <c r="E40"/>
  <c r="B46"/>
  <c r="B43"/>
  <c r="K53"/>
  <c r="C50"/>
  <c r="F50" s="1"/>
  <c r="B49"/>
  <c r="I47"/>
  <c r="D40"/>
  <c r="B47"/>
  <c r="B45"/>
  <c r="F42"/>
  <c r="B40"/>
  <c r="B187"/>
  <c r="K251"/>
  <c r="B247"/>
  <c r="B244"/>
  <c r="F240"/>
  <c r="E238"/>
  <c r="I245"/>
  <c r="B239"/>
  <c r="B238"/>
  <c r="B243"/>
  <c r="B240"/>
  <c r="D238"/>
  <c r="K323"/>
  <c r="B319"/>
  <c r="B316"/>
  <c r="F312"/>
  <c r="E310"/>
  <c r="I317"/>
  <c r="B311"/>
  <c r="B315"/>
  <c r="B312"/>
  <c r="D310"/>
  <c r="B310"/>
  <c r="K395"/>
  <c r="B391"/>
  <c r="B388"/>
  <c r="F384"/>
  <c r="E382"/>
  <c r="B382"/>
  <c r="B387"/>
  <c r="B384"/>
  <c r="D382"/>
  <c r="I389"/>
  <c r="B383"/>
  <c r="K467"/>
  <c r="B463"/>
  <c r="B460"/>
  <c r="F456"/>
  <c r="E454"/>
  <c r="B454"/>
  <c r="B459"/>
  <c r="B456"/>
  <c r="D454"/>
  <c r="I461"/>
  <c r="B455"/>
  <c r="G526"/>
  <c r="B9"/>
  <c r="C423"/>
  <c r="F423" s="1"/>
  <c r="E112"/>
  <c r="B119"/>
  <c r="B118"/>
  <c r="B117"/>
  <c r="B115"/>
  <c r="B112"/>
  <c r="K125"/>
  <c r="C122"/>
  <c r="F122" s="1"/>
  <c r="B121"/>
  <c r="I119"/>
  <c r="D112"/>
  <c r="F114"/>
  <c r="C190"/>
  <c r="F190" s="1"/>
  <c r="B601"/>
  <c r="F670"/>
  <c r="C675"/>
  <c r="C683" s="1"/>
  <c r="C681"/>
  <c r="F681" s="1"/>
  <c r="K809"/>
  <c r="C806"/>
  <c r="F806" s="1"/>
  <c r="I803"/>
  <c r="C802"/>
  <c r="F802" s="1"/>
  <c r="B801"/>
  <c r="B809" s="1"/>
  <c r="B798"/>
  <c r="E796"/>
  <c r="C807"/>
  <c r="F807" s="1"/>
  <c r="C803"/>
  <c r="F803" s="1"/>
  <c r="I801"/>
  <c r="I809" s="1"/>
  <c r="F798"/>
  <c r="D796"/>
  <c r="B797"/>
  <c r="B805"/>
  <c r="K863"/>
  <c r="C860"/>
  <c r="F860" s="1"/>
  <c r="I857"/>
  <c r="C856"/>
  <c r="F856" s="1"/>
  <c r="B855"/>
  <c r="B863" s="1"/>
  <c r="B852"/>
  <c r="E850"/>
  <c r="C859"/>
  <c r="F859" s="1"/>
  <c r="B857"/>
  <c r="C855"/>
  <c r="F855" s="1"/>
  <c r="B851"/>
  <c r="B850"/>
  <c r="F852"/>
  <c r="B859"/>
  <c r="F924"/>
  <c r="F960"/>
  <c r="F1104"/>
  <c r="B1111"/>
  <c r="B1305"/>
  <c r="B1302"/>
  <c r="D1300"/>
  <c r="I1307"/>
  <c r="B1303"/>
  <c r="E1300"/>
  <c r="B1593"/>
  <c r="B1590"/>
  <c r="D1588"/>
  <c r="I1595"/>
  <c r="B1589"/>
  <c r="B1588"/>
  <c r="B1595"/>
  <c r="G1588"/>
  <c r="C1598"/>
  <c r="F1598" s="1"/>
  <c r="B1594"/>
  <c r="E1588"/>
  <c r="B1597"/>
  <c r="I1684"/>
  <c r="C2101"/>
  <c r="F2101" s="1"/>
  <c r="K2105"/>
  <c r="C2102"/>
  <c r="F2102" s="1"/>
  <c r="C2099"/>
  <c r="F2099" s="1"/>
  <c r="B2098"/>
  <c r="F2095"/>
  <c r="B2093"/>
  <c r="D2092"/>
  <c r="B2101"/>
  <c r="B2099"/>
  <c r="I2097"/>
  <c r="I2105" s="1"/>
  <c r="B2095"/>
  <c r="G2092"/>
  <c r="B2092"/>
  <c r="I2099"/>
  <c r="B2097"/>
  <c r="B2105" s="1"/>
  <c r="E2092"/>
  <c r="F2094"/>
  <c r="I2098"/>
  <c r="B2094"/>
  <c r="C2097"/>
  <c r="F2097" s="1"/>
  <c r="C2103"/>
  <c r="F2103" s="1"/>
  <c r="F2092"/>
  <c r="F184"/>
  <c r="G148"/>
  <c r="B259"/>
  <c r="C266"/>
  <c r="F266" s="1"/>
  <c r="B331"/>
  <c r="G400"/>
  <c r="B407"/>
  <c r="F472"/>
  <c r="F474"/>
  <c r="I478"/>
  <c r="C483"/>
  <c r="F483" s="1"/>
  <c r="B551"/>
  <c r="B670"/>
  <c r="B673"/>
  <c r="B677"/>
  <c r="F688"/>
  <c r="C693"/>
  <c r="C701" s="1"/>
  <c r="I694"/>
  <c r="C699"/>
  <c r="F699" s="1"/>
  <c r="B796"/>
  <c r="I802"/>
  <c r="B853"/>
  <c r="C861"/>
  <c r="F861" s="1"/>
  <c r="B870"/>
  <c r="D922"/>
  <c r="C933"/>
  <c r="F933" s="1"/>
  <c r="B942"/>
  <c r="E958"/>
  <c r="B961"/>
  <c r="C969"/>
  <c r="F969" s="1"/>
  <c r="C982"/>
  <c r="F982" s="1"/>
  <c r="K989"/>
  <c r="B1105"/>
  <c r="C1113"/>
  <c r="F1113" s="1"/>
  <c r="C1126"/>
  <c r="F1126" s="1"/>
  <c r="I1233"/>
  <c r="I1241" s="1"/>
  <c r="B1678"/>
  <c r="B1685"/>
  <c r="B1876"/>
  <c r="C1957"/>
  <c r="F1957" s="1"/>
  <c r="C1955"/>
  <c r="F1955" s="1"/>
  <c r="B1954"/>
  <c r="F1951"/>
  <c r="B1949"/>
  <c r="D1948"/>
  <c r="C1954"/>
  <c r="F1954" s="1"/>
  <c r="B1951"/>
  <c r="F1948"/>
  <c r="C1959"/>
  <c r="F1959" s="1"/>
  <c r="I1955"/>
  <c r="C1953"/>
  <c r="C1961" s="1"/>
  <c r="G1948"/>
  <c r="K1961"/>
  <c r="C1958"/>
  <c r="F1958" s="1"/>
  <c r="B1955"/>
  <c r="B1953"/>
  <c r="B1961" s="1"/>
  <c r="E1948"/>
  <c r="B1957"/>
  <c r="F1950"/>
  <c r="B1950"/>
  <c r="C2098"/>
  <c r="F2098" s="1"/>
  <c r="C355"/>
  <c r="F355" s="1"/>
  <c r="B22"/>
  <c r="E58"/>
  <c r="G76"/>
  <c r="B77"/>
  <c r="B94"/>
  <c r="F96"/>
  <c r="B97"/>
  <c r="B99"/>
  <c r="B100"/>
  <c r="B101"/>
  <c r="E130"/>
  <c r="B148"/>
  <c r="B149"/>
  <c r="I155"/>
  <c r="F166"/>
  <c r="F168"/>
  <c r="B172"/>
  <c r="B175"/>
  <c r="F202"/>
  <c r="F204"/>
  <c r="C207"/>
  <c r="C215" s="1"/>
  <c r="I208"/>
  <c r="E220"/>
  <c r="F222"/>
  <c r="B226"/>
  <c r="B229"/>
  <c r="K233"/>
  <c r="B256"/>
  <c r="B257"/>
  <c r="F259"/>
  <c r="I263"/>
  <c r="G274"/>
  <c r="B277"/>
  <c r="B281"/>
  <c r="E292"/>
  <c r="F294"/>
  <c r="B298"/>
  <c r="B301"/>
  <c r="K305"/>
  <c r="B328"/>
  <c r="B329"/>
  <c r="I335"/>
  <c r="G346"/>
  <c r="B349"/>
  <c r="B353"/>
  <c r="E364"/>
  <c r="F366"/>
  <c r="B370"/>
  <c r="B373"/>
  <c r="K377"/>
  <c r="B400"/>
  <c r="B401"/>
  <c r="I407"/>
  <c r="G418"/>
  <c r="B421"/>
  <c r="B425"/>
  <c r="E436"/>
  <c r="F438"/>
  <c r="B442"/>
  <c r="B445"/>
  <c r="K449"/>
  <c r="B472"/>
  <c r="G472"/>
  <c r="B475"/>
  <c r="I477"/>
  <c r="I485" s="1"/>
  <c r="B479"/>
  <c r="B481"/>
  <c r="G490"/>
  <c r="B493"/>
  <c r="B497"/>
  <c r="E508"/>
  <c r="B510"/>
  <c r="B513"/>
  <c r="B521" s="1"/>
  <c r="C514"/>
  <c r="F514" s="1"/>
  <c r="I515"/>
  <c r="C518"/>
  <c r="F518" s="1"/>
  <c r="K521"/>
  <c r="B544"/>
  <c r="B545"/>
  <c r="I551"/>
  <c r="G562"/>
  <c r="B565"/>
  <c r="B569"/>
  <c r="E580"/>
  <c r="F582"/>
  <c r="B586"/>
  <c r="B589"/>
  <c r="K593"/>
  <c r="D598"/>
  <c r="B600"/>
  <c r="B603"/>
  <c r="B616"/>
  <c r="B617"/>
  <c r="I623"/>
  <c r="G634"/>
  <c r="B637"/>
  <c r="B641"/>
  <c r="E652"/>
  <c r="F654"/>
  <c r="B658"/>
  <c r="B661"/>
  <c r="K665"/>
  <c r="D670"/>
  <c r="B671"/>
  <c r="F673"/>
  <c r="B676"/>
  <c r="C677"/>
  <c r="F677" s="1"/>
  <c r="C679"/>
  <c r="F679" s="1"/>
  <c r="B688"/>
  <c r="G688"/>
  <c r="B691"/>
  <c r="I693"/>
  <c r="I701" s="1"/>
  <c r="B695"/>
  <c r="B697"/>
  <c r="C717"/>
  <c r="F717" s="1"/>
  <c r="I712"/>
  <c r="K719"/>
  <c r="C715"/>
  <c r="F715" s="1"/>
  <c r="C713"/>
  <c r="F713" s="1"/>
  <c r="I711"/>
  <c r="I719" s="1"/>
  <c r="B709"/>
  <c r="G706"/>
  <c r="F706"/>
  <c r="F709"/>
  <c r="C712"/>
  <c r="F712" s="1"/>
  <c r="B715"/>
  <c r="G724"/>
  <c r="B761"/>
  <c r="F796"/>
  <c r="F799"/>
  <c r="B803"/>
  <c r="F850"/>
  <c r="F853"/>
  <c r="C857"/>
  <c r="F857" s="1"/>
  <c r="B868"/>
  <c r="F870"/>
  <c r="I874"/>
  <c r="F922"/>
  <c r="F925"/>
  <c r="B940"/>
  <c r="F942"/>
  <c r="I946"/>
  <c r="F958"/>
  <c r="B963"/>
  <c r="B971" s="1"/>
  <c r="D976"/>
  <c r="F979"/>
  <c r="I982"/>
  <c r="G1012"/>
  <c r="C1017"/>
  <c r="F1017" s="1"/>
  <c r="C1019"/>
  <c r="F1019" s="1"/>
  <c r="C1039"/>
  <c r="F1039" s="1"/>
  <c r="C1037"/>
  <c r="F1037" s="1"/>
  <c r="B1036"/>
  <c r="F1033"/>
  <c r="B1031"/>
  <c r="D1030"/>
  <c r="K1043"/>
  <c r="C1040"/>
  <c r="F1040" s="1"/>
  <c r="B1037"/>
  <c r="C1035"/>
  <c r="C1043" s="1"/>
  <c r="B1032"/>
  <c r="B1030"/>
  <c r="F1032"/>
  <c r="C1036"/>
  <c r="F1036" s="1"/>
  <c r="B1039"/>
  <c r="B1049"/>
  <c r="B1084"/>
  <c r="F1086"/>
  <c r="I1090"/>
  <c r="F1102"/>
  <c r="B1107"/>
  <c r="B1115" s="1"/>
  <c r="D1120"/>
  <c r="F1123"/>
  <c r="I1126"/>
  <c r="G1156"/>
  <c r="C1161"/>
  <c r="C1169" s="1"/>
  <c r="C1163"/>
  <c r="F1163" s="1"/>
  <c r="C1183"/>
  <c r="F1183" s="1"/>
  <c r="C1181"/>
  <c r="F1181" s="1"/>
  <c r="B1180"/>
  <c r="F1177"/>
  <c r="B1175"/>
  <c r="D1174"/>
  <c r="K1187"/>
  <c r="C1184"/>
  <c r="F1184" s="1"/>
  <c r="B1181"/>
  <c r="C1179"/>
  <c r="C1187" s="1"/>
  <c r="B1176"/>
  <c r="B1174"/>
  <c r="F1176"/>
  <c r="C1180"/>
  <c r="F1180" s="1"/>
  <c r="B1183"/>
  <c r="B1193"/>
  <c r="B1228"/>
  <c r="F1230"/>
  <c r="I1234"/>
  <c r="B1255"/>
  <c r="B1253"/>
  <c r="I1251"/>
  <c r="I1259" s="1"/>
  <c r="B1249"/>
  <c r="G1246"/>
  <c r="B1246"/>
  <c r="C1252"/>
  <c r="F1252" s="1"/>
  <c r="F1249"/>
  <c r="F1246"/>
  <c r="B1248"/>
  <c r="B1252"/>
  <c r="G1300"/>
  <c r="B1306"/>
  <c r="C1310"/>
  <c r="F1310" s="1"/>
  <c r="K1367"/>
  <c r="B1363"/>
  <c r="B1360"/>
  <c r="F1356"/>
  <c r="E1354"/>
  <c r="I1361"/>
  <c r="B1357"/>
  <c r="D1354"/>
  <c r="B1356"/>
  <c r="B1373"/>
  <c r="B1426"/>
  <c r="B1449"/>
  <c r="B1446"/>
  <c r="D1444"/>
  <c r="I1451"/>
  <c r="B1447"/>
  <c r="E1444"/>
  <c r="F1446"/>
  <c r="F1518"/>
  <c r="B1525"/>
  <c r="B1591"/>
  <c r="B1948"/>
  <c r="C2029"/>
  <c r="F2029" s="1"/>
  <c r="C2027"/>
  <c r="F2027" s="1"/>
  <c r="B2026"/>
  <c r="F2023"/>
  <c r="B2021"/>
  <c r="D2020"/>
  <c r="C2026"/>
  <c r="F2026" s="1"/>
  <c r="B2023"/>
  <c r="F2020"/>
  <c r="C2031"/>
  <c r="F2031" s="1"/>
  <c r="I2027"/>
  <c r="C2025"/>
  <c r="F2025" s="1"/>
  <c r="F2033" s="1"/>
  <c r="G2020"/>
  <c r="K2033"/>
  <c r="C2030"/>
  <c r="F2030" s="1"/>
  <c r="B2027"/>
  <c r="B2025"/>
  <c r="B2033" s="1"/>
  <c r="E2020"/>
  <c r="B2029"/>
  <c r="F2022"/>
  <c r="B2022"/>
  <c r="G598"/>
  <c r="B605"/>
  <c r="C608"/>
  <c r="F608" s="1"/>
  <c r="F672"/>
  <c r="I676"/>
  <c r="B802"/>
  <c r="B856"/>
  <c r="K935"/>
  <c r="C932"/>
  <c r="F932" s="1"/>
  <c r="I929"/>
  <c r="C928"/>
  <c r="F928" s="1"/>
  <c r="B927"/>
  <c r="B935" s="1"/>
  <c r="B924"/>
  <c r="E922"/>
  <c r="C931"/>
  <c r="F931" s="1"/>
  <c r="B929"/>
  <c r="C927"/>
  <c r="F927" s="1"/>
  <c r="B923"/>
  <c r="B922"/>
  <c r="B928"/>
  <c r="B931"/>
  <c r="C967"/>
  <c r="F967" s="1"/>
  <c r="C965"/>
  <c r="F965" s="1"/>
  <c r="B964"/>
  <c r="F961"/>
  <c r="B959"/>
  <c r="D958"/>
  <c r="K971"/>
  <c r="C968"/>
  <c r="F968" s="1"/>
  <c r="B965"/>
  <c r="C963"/>
  <c r="C971" s="1"/>
  <c r="B960"/>
  <c r="B958"/>
  <c r="C964"/>
  <c r="F964" s="1"/>
  <c r="B967"/>
  <c r="C1111"/>
  <c r="F1111" s="1"/>
  <c r="C1109"/>
  <c r="F1109" s="1"/>
  <c r="B1108"/>
  <c r="F1105"/>
  <c r="B1103"/>
  <c r="D1102"/>
  <c r="K1115"/>
  <c r="C1112"/>
  <c r="F1112" s="1"/>
  <c r="B1109"/>
  <c r="C1107"/>
  <c r="C1115" s="1"/>
  <c r="B1104"/>
  <c r="B1102"/>
  <c r="C1108"/>
  <c r="F1108" s="1"/>
  <c r="F1302"/>
  <c r="K1511"/>
  <c r="B1507"/>
  <c r="B1504"/>
  <c r="F1500"/>
  <c r="E1498"/>
  <c r="G1498"/>
  <c r="I1505"/>
  <c r="B1501"/>
  <c r="D1498"/>
  <c r="B1503"/>
  <c r="K1691"/>
  <c r="C1688"/>
  <c r="F1688" s="1"/>
  <c r="I1685"/>
  <c r="C1684"/>
  <c r="F1684" s="1"/>
  <c r="B1683"/>
  <c r="B1691" s="1"/>
  <c r="B1680"/>
  <c r="E1678"/>
  <c r="C1687"/>
  <c r="F1687" s="1"/>
  <c r="C1685"/>
  <c r="F1685" s="1"/>
  <c r="B1684"/>
  <c r="F1681"/>
  <c r="B1679"/>
  <c r="D1678"/>
  <c r="B1687"/>
  <c r="I1683"/>
  <c r="I1691" s="1"/>
  <c r="G1678"/>
  <c r="C1683"/>
  <c r="C1691" s="1"/>
  <c r="F1678"/>
  <c r="C1885"/>
  <c r="F1885" s="1"/>
  <c r="C1883"/>
  <c r="F1883" s="1"/>
  <c r="B1882"/>
  <c r="F1879"/>
  <c r="B1877"/>
  <c r="D1876"/>
  <c r="C1882"/>
  <c r="F1882" s="1"/>
  <c r="B1879"/>
  <c r="F1876"/>
  <c r="C1887"/>
  <c r="F1887" s="1"/>
  <c r="I1883"/>
  <c r="C1881"/>
  <c r="C1889" s="1"/>
  <c r="G1876"/>
  <c r="K1889"/>
  <c r="C1886"/>
  <c r="F1886" s="1"/>
  <c r="B1883"/>
  <c r="B1881"/>
  <c r="B1889" s="1"/>
  <c r="E1876"/>
  <c r="B1885"/>
  <c r="F1878"/>
  <c r="B1878"/>
  <c r="F112"/>
  <c r="G22"/>
  <c r="B27"/>
  <c r="G94"/>
  <c r="B95"/>
  <c r="B96"/>
  <c r="B151"/>
  <c r="B155"/>
  <c r="C158"/>
  <c r="F158" s="1"/>
  <c r="G256"/>
  <c r="B263"/>
  <c r="G328"/>
  <c r="B335"/>
  <c r="C338"/>
  <c r="F338" s="1"/>
  <c r="B403"/>
  <c r="C410"/>
  <c r="F410" s="1"/>
  <c r="C477"/>
  <c r="C485" s="1"/>
  <c r="G544"/>
  <c r="B547"/>
  <c r="C554"/>
  <c r="F554" s="1"/>
  <c r="B598"/>
  <c r="B599"/>
  <c r="I605"/>
  <c r="G616"/>
  <c r="B619"/>
  <c r="B623"/>
  <c r="C626"/>
  <c r="F626" s="1"/>
  <c r="G670"/>
  <c r="I675"/>
  <c r="I683" s="1"/>
  <c r="B679"/>
  <c r="F690"/>
  <c r="B799"/>
  <c r="C805"/>
  <c r="F805" s="1"/>
  <c r="D850"/>
  <c r="I856"/>
  <c r="C877"/>
  <c r="F877" s="1"/>
  <c r="C875"/>
  <c r="F875" s="1"/>
  <c r="B874"/>
  <c r="F871"/>
  <c r="B869"/>
  <c r="D868"/>
  <c r="C874"/>
  <c r="F874" s="1"/>
  <c r="B871"/>
  <c r="F868"/>
  <c r="I873"/>
  <c r="I881" s="1"/>
  <c r="B925"/>
  <c r="I928"/>
  <c r="C949"/>
  <c r="F949" s="1"/>
  <c r="C947"/>
  <c r="F947" s="1"/>
  <c r="B946"/>
  <c r="F943"/>
  <c r="B941"/>
  <c r="D940"/>
  <c r="C946"/>
  <c r="F946" s="1"/>
  <c r="B943"/>
  <c r="F940"/>
  <c r="I945"/>
  <c r="I953" s="1"/>
  <c r="I964"/>
  <c r="B985"/>
  <c r="B983"/>
  <c r="I981"/>
  <c r="I989" s="1"/>
  <c r="B979"/>
  <c r="G976"/>
  <c r="B976"/>
  <c r="C987"/>
  <c r="F987" s="1"/>
  <c r="I983"/>
  <c r="B982"/>
  <c r="F978"/>
  <c r="E976"/>
  <c r="B978"/>
  <c r="C985"/>
  <c r="F985" s="1"/>
  <c r="K1097"/>
  <c r="C1094"/>
  <c r="F1094" s="1"/>
  <c r="I1091"/>
  <c r="C1090"/>
  <c r="F1090" s="1"/>
  <c r="B1089"/>
  <c r="B1097" s="1"/>
  <c r="B1086"/>
  <c r="E1084"/>
  <c r="B1090"/>
  <c r="B1087"/>
  <c r="F1084"/>
  <c r="I1089"/>
  <c r="I1097" s="1"/>
  <c r="E1102"/>
  <c r="I1108"/>
  <c r="B1129"/>
  <c r="B1127"/>
  <c r="I1125"/>
  <c r="I1133" s="1"/>
  <c r="B1123"/>
  <c r="G1120"/>
  <c r="B1120"/>
  <c r="C1131"/>
  <c r="F1131" s="1"/>
  <c r="I1127"/>
  <c r="B1126"/>
  <c r="F1122"/>
  <c r="E1120"/>
  <c r="B1122"/>
  <c r="C1129"/>
  <c r="F1129" s="1"/>
  <c r="K1133"/>
  <c r="C1238"/>
  <c r="F1238" s="1"/>
  <c r="I1235"/>
  <c r="C1234"/>
  <c r="F1234" s="1"/>
  <c r="B1233"/>
  <c r="B1241" s="1"/>
  <c r="B1230"/>
  <c r="E1228"/>
  <c r="B1234"/>
  <c r="B1231"/>
  <c r="F1228"/>
  <c r="B1229"/>
  <c r="B1300"/>
  <c r="B1309"/>
  <c r="K1313"/>
  <c r="K1439"/>
  <c r="B1435"/>
  <c r="B1432"/>
  <c r="F1428"/>
  <c r="E1426"/>
  <c r="I1433"/>
  <c r="B1429"/>
  <c r="D1426"/>
  <c r="B1428"/>
  <c r="B1498"/>
  <c r="B1505"/>
  <c r="F1590"/>
  <c r="C100"/>
  <c r="F100" s="1"/>
  <c r="C118"/>
  <c r="F118" s="1"/>
  <c r="C189"/>
  <c r="F189" s="1"/>
  <c r="F256"/>
  <c r="C333"/>
  <c r="F333" s="1"/>
  <c r="C495"/>
  <c r="F495" s="1"/>
  <c r="F526"/>
  <c r="C585"/>
  <c r="F585" s="1"/>
  <c r="D22"/>
  <c r="B24"/>
  <c r="B25"/>
  <c r="B29"/>
  <c r="B31"/>
  <c r="C32"/>
  <c r="F32" s="1"/>
  <c r="G58"/>
  <c r="B59"/>
  <c r="D94"/>
  <c r="I101"/>
  <c r="B103"/>
  <c r="C104"/>
  <c r="F104" s="1"/>
  <c r="G130"/>
  <c r="B131"/>
  <c r="B132"/>
  <c r="B139"/>
  <c r="D148"/>
  <c r="B150"/>
  <c r="G220"/>
  <c r="B223"/>
  <c r="B227"/>
  <c r="D256"/>
  <c r="B258"/>
  <c r="G292"/>
  <c r="B295"/>
  <c r="B299"/>
  <c r="D328"/>
  <c r="B330"/>
  <c r="G364"/>
  <c r="B367"/>
  <c r="B371"/>
  <c r="D400"/>
  <c r="B402"/>
  <c r="G436"/>
  <c r="B439"/>
  <c r="B443"/>
  <c r="D472"/>
  <c r="B473"/>
  <c r="F475"/>
  <c r="B478"/>
  <c r="C479"/>
  <c r="F479" s="1"/>
  <c r="F508"/>
  <c r="F510"/>
  <c r="C513"/>
  <c r="C521" s="1"/>
  <c r="I514"/>
  <c r="D544"/>
  <c r="B546"/>
  <c r="G580"/>
  <c r="B583"/>
  <c r="B587"/>
  <c r="E598"/>
  <c r="F600"/>
  <c r="B604"/>
  <c r="B607"/>
  <c r="D616"/>
  <c r="B618"/>
  <c r="G652"/>
  <c r="B655"/>
  <c r="B659"/>
  <c r="E670"/>
  <c r="B672"/>
  <c r="B675"/>
  <c r="B683" s="1"/>
  <c r="C676"/>
  <c r="F676" s="1"/>
  <c r="I677"/>
  <c r="C680"/>
  <c r="F680" s="1"/>
  <c r="D688"/>
  <c r="B689"/>
  <c r="F691"/>
  <c r="B694"/>
  <c r="C695"/>
  <c r="F695" s="1"/>
  <c r="K737"/>
  <c r="C734"/>
  <c r="F734" s="1"/>
  <c r="I731"/>
  <c r="C730"/>
  <c r="F730" s="1"/>
  <c r="B729"/>
  <c r="B737" s="1"/>
  <c r="B726"/>
  <c r="E724"/>
  <c r="C735"/>
  <c r="F735" s="1"/>
  <c r="C731"/>
  <c r="F731" s="1"/>
  <c r="I729"/>
  <c r="I737" s="1"/>
  <c r="F726"/>
  <c r="D724"/>
  <c r="B725"/>
  <c r="B730"/>
  <c r="B733"/>
  <c r="B769"/>
  <c r="B767"/>
  <c r="I765"/>
  <c r="I773" s="1"/>
  <c r="B763"/>
  <c r="G760"/>
  <c r="B760"/>
  <c r="K773"/>
  <c r="C770"/>
  <c r="F770" s="1"/>
  <c r="C767"/>
  <c r="F767" s="1"/>
  <c r="C765"/>
  <c r="F765" s="1"/>
  <c r="B762"/>
  <c r="D760"/>
  <c r="F762"/>
  <c r="C766"/>
  <c r="F766" s="1"/>
  <c r="C769"/>
  <c r="F769" s="1"/>
  <c r="G796"/>
  <c r="C801"/>
  <c r="C809" s="1"/>
  <c r="G850"/>
  <c r="I855"/>
  <c r="I863" s="1"/>
  <c r="E868"/>
  <c r="B873"/>
  <c r="B881" s="1"/>
  <c r="B875"/>
  <c r="C878"/>
  <c r="F878" s="1"/>
  <c r="K881"/>
  <c r="G922"/>
  <c r="I927"/>
  <c r="I935" s="1"/>
  <c r="E940"/>
  <c r="B945"/>
  <c r="B953" s="1"/>
  <c r="B947"/>
  <c r="C950"/>
  <c r="F950" s="1"/>
  <c r="K953"/>
  <c r="G958"/>
  <c r="I963"/>
  <c r="I971" s="1"/>
  <c r="F976"/>
  <c r="B981"/>
  <c r="B989" s="1"/>
  <c r="C983"/>
  <c r="F983" s="1"/>
  <c r="K1025"/>
  <c r="C1022"/>
  <c r="F1022" s="1"/>
  <c r="I1019"/>
  <c r="C1018"/>
  <c r="F1018" s="1"/>
  <c r="B1017"/>
  <c r="B1025" s="1"/>
  <c r="B1014"/>
  <c r="E1012"/>
  <c r="B1018"/>
  <c r="B1015"/>
  <c r="F1012"/>
  <c r="B1013"/>
  <c r="I1017"/>
  <c r="I1025" s="1"/>
  <c r="B1057"/>
  <c r="B1055"/>
  <c r="I1053"/>
  <c r="I1061" s="1"/>
  <c r="B1051"/>
  <c r="G1048"/>
  <c r="B1048"/>
  <c r="C1059"/>
  <c r="F1059" s="1"/>
  <c r="I1055"/>
  <c r="B1054"/>
  <c r="F1050"/>
  <c r="E1048"/>
  <c r="B1050"/>
  <c r="C1054"/>
  <c r="F1054" s="1"/>
  <c r="C1057"/>
  <c r="F1057" s="1"/>
  <c r="K1061"/>
  <c r="D1084"/>
  <c r="F1087"/>
  <c r="B1091"/>
  <c r="C1093"/>
  <c r="F1093" s="1"/>
  <c r="G1102"/>
  <c r="I1107"/>
  <c r="I1115" s="1"/>
  <c r="F1120"/>
  <c r="B1125"/>
  <c r="B1133" s="1"/>
  <c r="C1127"/>
  <c r="F1127" s="1"/>
  <c r="K1169"/>
  <c r="C1166"/>
  <c r="F1166" s="1"/>
  <c r="I1163"/>
  <c r="C1162"/>
  <c r="F1162" s="1"/>
  <c r="B1161"/>
  <c r="B1169" s="1"/>
  <c r="B1158"/>
  <c r="E1156"/>
  <c r="B1162"/>
  <c r="B1159"/>
  <c r="F1156"/>
  <c r="B1157"/>
  <c r="I1161"/>
  <c r="I1169" s="1"/>
  <c r="B1201"/>
  <c r="B1199"/>
  <c r="I1197"/>
  <c r="I1205" s="1"/>
  <c r="B1195"/>
  <c r="G1192"/>
  <c r="B1192"/>
  <c r="C1203"/>
  <c r="F1203" s="1"/>
  <c r="I1199"/>
  <c r="B1198"/>
  <c r="F1194"/>
  <c r="E1192"/>
  <c r="B1194"/>
  <c r="C1198"/>
  <c r="F1198" s="1"/>
  <c r="C1201"/>
  <c r="F1201" s="1"/>
  <c r="K1205"/>
  <c r="D1228"/>
  <c r="F1231"/>
  <c r="B1235"/>
  <c r="C1237"/>
  <c r="F1237" s="1"/>
  <c r="B1301"/>
  <c r="B1307"/>
  <c r="B1377"/>
  <c r="B1374"/>
  <c r="D1372"/>
  <c r="I1379"/>
  <c r="B1375"/>
  <c r="E1372"/>
  <c r="F1374"/>
  <c r="G1426"/>
  <c r="B1431"/>
  <c r="B1500"/>
  <c r="C1508"/>
  <c r="F1508" s="1"/>
  <c r="B1521"/>
  <c r="B1518"/>
  <c r="D1516"/>
  <c r="G1516"/>
  <c r="I1523"/>
  <c r="B1519"/>
  <c r="E1516"/>
  <c r="B1522"/>
  <c r="C1526"/>
  <c r="F1526" s="1"/>
  <c r="K1583"/>
  <c r="B1579"/>
  <c r="B1576"/>
  <c r="F1572"/>
  <c r="E1570"/>
  <c r="B1575"/>
  <c r="B1572"/>
  <c r="D1570"/>
  <c r="I1577"/>
  <c r="B1571"/>
  <c r="B1577"/>
  <c r="G1570"/>
  <c r="K1601"/>
  <c r="C1652"/>
  <c r="F1652" s="1"/>
  <c r="I1649"/>
  <c r="C1648"/>
  <c r="F1648" s="1"/>
  <c r="B1647"/>
  <c r="B1644"/>
  <c r="E1642"/>
  <c r="B1648"/>
  <c r="F1645"/>
  <c r="B1643"/>
  <c r="D1642"/>
  <c r="F1642"/>
  <c r="B1649"/>
  <c r="B1645"/>
  <c r="B1642"/>
  <c r="B1681"/>
  <c r="C1689"/>
  <c r="F1689" s="1"/>
  <c r="K1709"/>
  <c r="C1706"/>
  <c r="F1706" s="1"/>
  <c r="C1705"/>
  <c r="F1705" s="1"/>
  <c r="C1703"/>
  <c r="F1703" s="1"/>
  <c r="B1702"/>
  <c r="F1699"/>
  <c r="B1697"/>
  <c r="D1696"/>
  <c r="B1705"/>
  <c r="B1703"/>
  <c r="I1701"/>
  <c r="I1709" s="1"/>
  <c r="B1699"/>
  <c r="G1696"/>
  <c r="B1696"/>
  <c r="C1707"/>
  <c r="F1707" s="1"/>
  <c r="C1702"/>
  <c r="F1702" s="1"/>
  <c r="B1698"/>
  <c r="C1701"/>
  <c r="F1701" s="1"/>
  <c r="F1709" s="1"/>
  <c r="F1696"/>
  <c r="I1702"/>
  <c r="C1813"/>
  <c r="F1813" s="1"/>
  <c r="C1811"/>
  <c r="F1811" s="1"/>
  <c r="B1810"/>
  <c r="F1807"/>
  <c r="B1805"/>
  <c r="D1804"/>
  <c r="C1810"/>
  <c r="F1810" s="1"/>
  <c r="B1807"/>
  <c r="F1804"/>
  <c r="C1815"/>
  <c r="F1815" s="1"/>
  <c r="I1811"/>
  <c r="C1809"/>
  <c r="C1817" s="1"/>
  <c r="G1804"/>
  <c r="K1817"/>
  <c r="C1814"/>
  <c r="F1814" s="1"/>
  <c r="B1811"/>
  <c r="B1809"/>
  <c r="B1817" s="1"/>
  <c r="E1804"/>
  <c r="B1813"/>
  <c r="F1806"/>
  <c r="B1806"/>
  <c r="I1882"/>
  <c r="I1953"/>
  <c r="I1961" s="1"/>
  <c r="C751"/>
  <c r="F751" s="1"/>
  <c r="C749"/>
  <c r="F749" s="1"/>
  <c r="B748"/>
  <c r="F745"/>
  <c r="B743"/>
  <c r="D742"/>
  <c r="G742"/>
  <c r="B747"/>
  <c r="B755" s="1"/>
  <c r="I748"/>
  <c r="B751"/>
  <c r="C823"/>
  <c r="F823" s="1"/>
  <c r="C821"/>
  <c r="F821" s="1"/>
  <c r="B820"/>
  <c r="F817"/>
  <c r="B815"/>
  <c r="D814"/>
  <c r="G814"/>
  <c r="B819"/>
  <c r="B827" s="1"/>
  <c r="I820"/>
  <c r="B823"/>
  <c r="B895"/>
  <c r="B893"/>
  <c r="I891"/>
  <c r="I899" s="1"/>
  <c r="B889"/>
  <c r="G886"/>
  <c r="B886"/>
  <c r="B887"/>
  <c r="B891"/>
  <c r="B899" s="1"/>
  <c r="I892"/>
  <c r="C895"/>
  <c r="F895" s="1"/>
  <c r="K1295"/>
  <c r="C1292"/>
  <c r="F1292" s="1"/>
  <c r="I1289"/>
  <c r="C1288"/>
  <c r="F1288" s="1"/>
  <c r="B1287"/>
  <c r="B1295" s="1"/>
  <c r="B1284"/>
  <c r="E1282"/>
  <c r="G1282"/>
  <c r="F1285"/>
  <c r="I1288"/>
  <c r="B1291"/>
  <c r="I1325"/>
  <c r="B1319"/>
  <c r="B1318"/>
  <c r="B1320"/>
  <c r="B1324"/>
  <c r="C1328"/>
  <c r="F1328" s="1"/>
  <c r="I1397"/>
  <c r="B1391"/>
  <c r="B1390"/>
  <c r="B1392"/>
  <c r="B1396"/>
  <c r="C1400"/>
  <c r="F1400" s="1"/>
  <c r="I1469"/>
  <c r="B1463"/>
  <c r="B1462"/>
  <c r="B1464"/>
  <c r="B1468"/>
  <c r="C1472"/>
  <c r="F1472" s="1"/>
  <c r="I1541"/>
  <c r="F1537"/>
  <c r="B1535"/>
  <c r="B1534"/>
  <c r="B1536"/>
  <c r="B1540"/>
  <c r="C1544"/>
  <c r="F1544" s="1"/>
  <c r="B1716"/>
  <c r="B2119"/>
  <c r="B2117"/>
  <c r="I2115"/>
  <c r="I2123" s="1"/>
  <c r="B2113"/>
  <c r="G2110"/>
  <c r="B2110"/>
  <c r="C2121"/>
  <c r="F2121" s="1"/>
  <c r="I2117"/>
  <c r="B2116"/>
  <c r="F2112"/>
  <c r="E2110"/>
  <c r="K2123"/>
  <c r="C2120"/>
  <c r="F2120" s="1"/>
  <c r="C2117"/>
  <c r="F2117" s="1"/>
  <c r="C2115"/>
  <c r="C2123" s="1"/>
  <c r="B2112"/>
  <c r="D2110"/>
  <c r="I2116"/>
  <c r="B2111"/>
  <c r="B2115"/>
  <c r="B2123" s="1"/>
  <c r="C2119"/>
  <c r="F2119" s="1"/>
  <c r="F2113"/>
  <c r="C1723"/>
  <c r="F1723" s="1"/>
  <c r="C1721"/>
  <c r="F1721" s="1"/>
  <c r="B1720"/>
  <c r="F1717"/>
  <c r="B1715"/>
  <c r="D1714"/>
  <c r="C1720"/>
  <c r="F1720" s="1"/>
  <c r="B1717"/>
  <c r="F1714"/>
  <c r="C1725"/>
  <c r="F1725" s="1"/>
  <c r="I1721"/>
  <c r="I1719"/>
  <c r="I1727" s="1"/>
  <c r="F1716"/>
  <c r="E1714"/>
  <c r="B1719"/>
  <c r="B1727" s="1"/>
  <c r="G1606"/>
  <c r="B1609"/>
  <c r="B1613"/>
  <c r="C1616"/>
  <c r="F1616" s="1"/>
  <c r="F1660"/>
  <c r="F1662"/>
  <c r="C1665"/>
  <c r="C1673" s="1"/>
  <c r="I1666"/>
  <c r="I1667"/>
  <c r="C1670"/>
  <c r="F1670" s="1"/>
  <c r="K1673"/>
  <c r="K2159"/>
  <c r="C2156"/>
  <c r="F2156" s="1"/>
  <c r="I2153"/>
  <c r="C2152"/>
  <c r="F2152" s="1"/>
  <c r="B2151"/>
  <c r="B2159" s="1"/>
  <c r="B2148"/>
  <c r="E2146"/>
  <c r="B2152"/>
  <c r="B2149"/>
  <c r="F2146"/>
  <c r="C2157"/>
  <c r="F2157" s="1"/>
  <c r="C2153"/>
  <c r="F2153" s="1"/>
  <c r="I2151"/>
  <c r="I2159" s="1"/>
  <c r="F2148"/>
  <c r="D2146"/>
  <c r="C2155"/>
  <c r="F2155" s="1"/>
  <c r="I2152"/>
  <c r="G2146"/>
  <c r="C2151"/>
  <c r="C2159" s="1"/>
  <c r="K2303"/>
  <c r="C2300"/>
  <c r="F2300" s="1"/>
  <c r="I2297"/>
  <c r="C2296"/>
  <c r="F2296" s="1"/>
  <c r="B2295"/>
  <c r="B2303" s="1"/>
  <c r="B2292"/>
  <c r="E2290"/>
  <c r="B2296"/>
  <c r="B2293"/>
  <c r="F2290"/>
  <c r="C2299"/>
  <c r="F2299" s="1"/>
  <c r="B2297"/>
  <c r="F2293"/>
  <c r="D2290"/>
  <c r="B2299"/>
  <c r="I2296"/>
  <c r="F2292"/>
  <c r="B2290"/>
  <c r="B2291"/>
  <c r="C2297"/>
  <c r="F2297" s="1"/>
  <c r="G2290"/>
  <c r="C2301"/>
  <c r="F2301" s="1"/>
  <c r="C2317"/>
  <c r="F2317" s="1"/>
  <c r="C2315"/>
  <c r="F2315" s="1"/>
  <c r="B2314"/>
  <c r="F2311"/>
  <c r="B2309"/>
  <c r="D2308"/>
  <c r="K2321"/>
  <c r="C2318"/>
  <c r="F2318" s="1"/>
  <c r="B2315"/>
  <c r="C2313"/>
  <c r="C2321" s="1"/>
  <c r="B2310"/>
  <c r="B2308"/>
  <c r="I2313"/>
  <c r="I2321" s="1"/>
  <c r="G2308"/>
  <c r="I2315"/>
  <c r="B2313"/>
  <c r="B2321" s="1"/>
  <c r="F2308"/>
  <c r="B2317"/>
  <c r="B2311"/>
  <c r="F2310"/>
  <c r="F778"/>
  <c r="F780"/>
  <c r="C783"/>
  <c r="F783" s="1"/>
  <c r="I784"/>
  <c r="F832"/>
  <c r="F834"/>
  <c r="C837"/>
  <c r="C845" s="1"/>
  <c r="I838"/>
  <c r="F904"/>
  <c r="F906"/>
  <c r="C909"/>
  <c r="C917" s="1"/>
  <c r="I910"/>
  <c r="F994"/>
  <c r="F996"/>
  <c r="C999"/>
  <c r="C1007" s="1"/>
  <c r="I1000"/>
  <c r="F1066"/>
  <c r="F1068"/>
  <c r="C1071"/>
  <c r="C1079" s="1"/>
  <c r="I1072"/>
  <c r="F1138"/>
  <c r="F1140"/>
  <c r="C1143"/>
  <c r="C1151" s="1"/>
  <c r="I1144"/>
  <c r="F1210"/>
  <c r="F1212"/>
  <c r="C1215"/>
  <c r="C1223" s="1"/>
  <c r="I1216"/>
  <c r="F1264"/>
  <c r="F1266"/>
  <c r="C1269"/>
  <c r="C1277" s="1"/>
  <c r="I1270"/>
  <c r="G1336"/>
  <c r="B1339"/>
  <c r="B1343"/>
  <c r="G1408"/>
  <c r="B1411"/>
  <c r="B1415"/>
  <c r="G1480"/>
  <c r="B1483"/>
  <c r="B1487"/>
  <c r="G1552"/>
  <c r="B1555"/>
  <c r="B1559"/>
  <c r="B1606"/>
  <c r="B1607"/>
  <c r="G1624"/>
  <c r="B1627"/>
  <c r="B1631"/>
  <c r="B1660"/>
  <c r="G1660"/>
  <c r="B1663"/>
  <c r="I1665"/>
  <c r="I1673" s="1"/>
  <c r="B1667"/>
  <c r="C1741"/>
  <c r="F1741" s="1"/>
  <c r="C1739"/>
  <c r="F1739" s="1"/>
  <c r="B1738"/>
  <c r="F1735"/>
  <c r="C1738"/>
  <c r="F1738" s="1"/>
  <c r="B1735"/>
  <c r="G1732"/>
  <c r="B1732"/>
  <c r="B1733"/>
  <c r="C1737"/>
  <c r="C1745" s="1"/>
  <c r="I1739"/>
  <c r="C1743"/>
  <c r="F1743" s="1"/>
  <c r="K1799"/>
  <c r="C1796"/>
  <c r="F1796" s="1"/>
  <c r="I1793"/>
  <c r="C1792"/>
  <c r="F1792" s="1"/>
  <c r="B1791"/>
  <c r="B1799" s="1"/>
  <c r="B1788"/>
  <c r="E1786"/>
  <c r="C1795"/>
  <c r="F1795" s="1"/>
  <c r="B1793"/>
  <c r="C1791"/>
  <c r="C1799" s="1"/>
  <c r="B1787"/>
  <c r="B1786"/>
  <c r="F1788"/>
  <c r="B1792"/>
  <c r="B1795"/>
  <c r="K1871"/>
  <c r="C1868"/>
  <c r="F1868" s="1"/>
  <c r="I1865"/>
  <c r="C1864"/>
  <c r="F1864" s="1"/>
  <c r="B1863"/>
  <c r="B1871" s="1"/>
  <c r="B1860"/>
  <c r="E1858"/>
  <c r="C1867"/>
  <c r="F1867" s="1"/>
  <c r="B1865"/>
  <c r="C1863"/>
  <c r="C1871" s="1"/>
  <c r="B1859"/>
  <c r="B1858"/>
  <c r="F1860"/>
  <c r="B1864"/>
  <c r="B1867"/>
  <c r="K1943"/>
  <c r="C1940"/>
  <c r="F1940" s="1"/>
  <c r="I1937"/>
  <c r="C1936"/>
  <c r="F1936" s="1"/>
  <c r="B1935"/>
  <c r="B1943" s="1"/>
  <c r="B1932"/>
  <c r="E1930"/>
  <c r="C1939"/>
  <c r="F1939" s="1"/>
  <c r="B1937"/>
  <c r="C1935"/>
  <c r="F1935" s="1"/>
  <c r="B1931"/>
  <c r="B1930"/>
  <c r="F1932"/>
  <c r="B1936"/>
  <c r="B1939"/>
  <c r="K2015"/>
  <c r="C2012"/>
  <c r="F2012" s="1"/>
  <c r="I2009"/>
  <c r="C2008"/>
  <c r="F2008" s="1"/>
  <c r="B2007"/>
  <c r="B2015" s="1"/>
  <c r="B2004"/>
  <c r="E2002"/>
  <c r="C2011"/>
  <c r="F2011" s="1"/>
  <c r="B2009"/>
  <c r="C2007"/>
  <c r="C2015" s="1"/>
  <c r="B2003"/>
  <c r="B2002"/>
  <c r="F2004"/>
  <c r="B2008"/>
  <c r="B2011"/>
  <c r="K2087"/>
  <c r="C2084"/>
  <c r="F2084" s="1"/>
  <c r="I2081"/>
  <c r="C2080"/>
  <c r="F2080" s="1"/>
  <c r="B2079"/>
  <c r="B2087" s="1"/>
  <c r="B2076"/>
  <c r="E2074"/>
  <c r="C2083"/>
  <c r="F2083" s="1"/>
  <c r="C2081"/>
  <c r="F2081" s="1"/>
  <c r="B2080"/>
  <c r="F2077"/>
  <c r="B2075"/>
  <c r="D2074"/>
  <c r="B2081"/>
  <c r="B2077"/>
  <c r="B2074"/>
  <c r="C2079"/>
  <c r="C2087" s="1"/>
  <c r="B2083"/>
  <c r="B2146"/>
  <c r="B2153"/>
  <c r="C2295"/>
  <c r="C2303" s="1"/>
  <c r="E2308"/>
  <c r="C2319"/>
  <c r="F2319" s="1"/>
  <c r="B2335"/>
  <c r="B2333"/>
  <c r="I2331"/>
  <c r="I2339" s="1"/>
  <c r="B2329"/>
  <c r="G2326"/>
  <c r="B2326"/>
  <c r="C2337"/>
  <c r="F2337" s="1"/>
  <c r="I2333"/>
  <c r="B2332"/>
  <c r="F2328"/>
  <c r="E2326"/>
  <c r="C2333"/>
  <c r="F2333" s="1"/>
  <c r="B2331"/>
  <c r="B2339" s="1"/>
  <c r="F2326"/>
  <c r="C2336"/>
  <c r="F2336" s="1"/>
  <c r="I2332"/>
  <c r="F2329"/>
  <c r="D2326"/>
  <c r="C2331"/>
  <c r="F2331" s="1"/>
  <c r="C2335"/>
  <c r="F2335" s="1"/>
  <c r="B2328"/>
  <c r="B1759"/>
  <c r="B1757"/>
  <c r="I1755"/>
  <c r="I1763" s="1"/>
  <c r="B1753"/>
  <c r="G1750"/>
  <c r="B1750"/>
  <c r="B1751"/>
  <c r="B1755"/>
  <c r="B1763" s="1"/>
  <c r="I1756"/>
  <c r="C1759"/>
  <c r="F1759" s="1"/>
  <c r="B1831"/>
  <c r="B1829"/>
  <c r="I1827"/>
  <c r="I1835" s="1"/>
  <c r="B1825"/>
  <c r="G1822"/>
  <c r="B1822"/>
  <c r="B1823"/>
  <c r="B1827"/>
  <c r="B1835" s="1"/>
  <c r="I1828"/>
  <c r="C1831"/>
  <c r="F1831" s="1"/>
  <c r="B1903"/>
  <c r="B1901"/>
  <c r="I1899"/>
  <c r="I1907" s="1"/>
  <c r="B1897"/>
  <c r="G1894"/>
  <c r="B1894"/>
  <c r="B1895"/>
  <c r="B1899"/>
  <c r="B1907" s="1"/>
  <c r="I1900"/>
  <c r="C1903"/>
  <c r="F1903" s="1"/>
  <c r="B1975"/>
  <c r="B1973"/>
  <c r="I1971"/>
  <c r="I1979" s="1"/>
  <c r="B1969"/>
  <c r="G1966"/>
  <c r="B1966"/>
  <c r="B1967"/>
  <c r="B1971"/>
  <c r="B1979" s="1"/>
  <c r="I1972"/>
  <c r="C1975"/>
  <c r="F1975" s="1"/>
  <c r="B2047"/>
  <c r="B2045"/>
  <c r="I2043"/>
  <c r="I2051" s="1"/>
  <c r="B2041"/>
  <c r="G2038"/>
  <c r="B2038"/>
  <c r="B2039"/>
  <c r="B2043"/>
  <c r="B2051" s="1"/>
  <c r="I2044"/>
  <c r="C2047"/>
  <c r="F2047" s="1"/>
  <c r="B2219"/>
  <c r="B2191"/>
  <c r="B2189"/>
  <c r="I2187"/>
  <c r="I2195" s="1"/>
  <c r="B2185"/>
  <c r="G2182"/>
  <c r="B2182"/>
  <c r="C2193"/>
  <c r="F2193" s="1"/>
  <c r="I2189"/>
  <c r="B2188"/>
  <c r="F2184"/>
  <c r="E2182"/>
  <c r="K2195"/>
  <c r="C2192"/>
  <c r="F2192" s="1"/>
  <c r="C2189"/>
  <c r="F2189" s="1"/>
  <c r="C2187"/>
  <c r="F2187" s="1"/>
  <c r="B2184"/>
  <c r="D2182"/>
  <c r="B2187"/>
  <c r="B2195" s="1"/>
  <c r="C2191"/>
  <c r="F2191" s="1"/>
  <c r="K2231"/>
  <c r="C2228"/>
  <c r="F2228" s="1"/>
  <c r="I2225"/>
  <c r="C2224"/>
  <c r="F2224" s="1"/>
  <c r="B2223"/>
  <c r="B2231" s="1"/>
  <c r="B2220"/>
  <c r="E2218"/>
  <c r="B2224"/>
  <c r="B2221"/>
  <c r="F2218"/>
  <c r="C2229"/>
  <c r="F2229" s="1"/>
  <c r="C2225"/>
  <c r="F2225" s="1"/>
  <c r="I2223"/>
  <c r="I2231" s="1"/>
  <c r="F2220"/>
  <c r="D2218"/>
  <c r="F2221"/>
  <c r="C2173"/>
  <c r="F2173" s="1"/>
  <c r="C2171"/>
  <c r="F2171" s="1"/>
  <c r="B2170"/>
  <c r="F2167"/>
  <c r="B2165"/>
  <c r="D2164"/>
  <c r="G2164"/>
  <c r="B2169"/>
  <c r="B2177" s="1"/>
  <c r="I2170"/>
  <c r="B2173"/>
  <c r="C2245"/>
  <c r="F2245" s="1"/>
  <c r="C2243"/>
  <c r="F2243" s="1"/>
  <c r="B2242"/>
  <c r="F2239"/>
  <c r="B2237"/>
  <c r="D2236"/>
  <c r="K2249"/>
  <c r="C2246"/>
  <c r="F2246" s="1"/>
  <c r="B2243"/>
  <c r="C2241"/>
  <c r="C2249" s="1"/>
  <c r="B2238"/>
  <c r="B2236"/>
  <c r="F2238"/>
  <c r="C2242"/>
  <c r="F2242" s="1"/>
  <c r="B2245"/>
  <c r="B2407"/>
  <c r="B2405"/>
  <c r="I2403"/>
  <c r="I2411" s="1"/>
  <c r="B2401"/>
  <c r="G2398"/>
  <c r="B2398"/>
  <c r="C2409"/>
  <c r="F2409" s="1"/>
  <c r="I2405"/>
  <c r="B2404"/>
  <c r="F2400"/>
  <c r="E2398"/>
  <c r="K2411"/>
  <c r="C2408"/>
  <c r="F2408" s="1"/>
  <c r="C2405"/>
  <c r="F2405" s="1"/>
  <c r="C2403"/>
  <c r="F2403" s="1"/>
  <c r="B2400"/>
  <c r="D2398"/>
  <c r="B2403"/>
  <c r="B2411" s="1"/>
  <c r="C2407"/>
  <c r="F2407" s="1"/>
  <c r="C2481"/>
  <c r="F2481" s="1"/>
  <c r="I2476"/>
  <c r="C2475"/>
  <c r="F2475" s="1"/>
  <c r="B2472"/>
  <c r="E2470"/>
  <c r="C2480"/>
  <c r="F2480" s="1"/>
  <c r="I2477"/>
  <c r="C2476"/>
  <c r="F2476" s="1"/>
  <c r="B2475"/>
  <c r="B2483" s="1"/>
  <c r="B2471"/>
  <c r="D2470"/>
  <c r="I2475"/>
  <c r="I2483" s="1"/>
  <c r="F2470"/>
  <c r="C2477"/>
  <c r="F2477" s="1"/>
  <c r="F2473"/>
  <c r="B2470"/>
  <c r="B2477"/>
  <c r="F1768"/>
  <c r="F1770"/>
  <c r="C1773"/>
  <c r="C1781" s="1"/>
  <c r="I1774"/>
  <c r="F1840"/>
  <c r="F1842"/>
  <c r="C1845"/>
  <c r="C1853" s="1"/>
  <c r="I1846"/>
  <c r="F1912"/>
  <c r="F1914"/>
  <c r="C1917"/>
  <c r="C1925" s="1"/>
  <c r="I1918"/>
  <c r="F1984"/>
  <c r="F1986"/>
  <c r="C1989"/>
  <c r="C1997" s="1"/>
  <c r="I1990"/>
  <c r="F2056"/>
  <c r="F2058"/>
  <c r="C2061"/>
  <c r="F2061" s="1"/>
  <c r="I2062"/>
  <c r="B2164"/>
  <c r="B2166"/>
  <c r="C2169"/>
  <c r="C2177" s="1"/>
  <c r="B2171"/>
  <c r="C2174"/>
  <c r="F2174" s="1"/>
  <c r="K2177"/>
  <c r="E2236"/>
  <c r="B2239"/>
  <c r="I2242"/>
  <c r="C2247"/>
  <c r="F2247" s="1"/>
  <c r="B2263"/>
  <c r="B2261"/>
  <c r="I2259"/>
  <c r="I2267" s="1"/>
  <c r="B2257"/>
  <c r="G2254"/>
  <c r="B2254"/>
  <c r="C2265"/>
  <c r="F2265" s="1"/>
  <c r="I2261"/>
  <c r="B2260"/>
  <c r="F2256"/>
  <c r="E2254"/>
  <c r="B2256"/>
  <c r="C2260"/>
  <c r="F2260" s="1"/>
  <c r="C2263"/>
  <c r="F2263" s="1"/>
  <c r="K2267"/>
  <c r="K2375"/>
  <c r="C2372"/>
  <c r="F2372" s="1"/>
  <c r="I2369"/>
  <c r="C2368"/>
  <c r="F2368" s="1"/>
  <c r="B2367"/>
  <c r="B2375" s="1"/>
  <c r="B2364"/>
  <c r="E2362"/>
  <c r="B2368"/>
  <c r="B2365"/>
  <c r="F2362"/>
  <c r="C2373"/>
  <c r="F2373" s="1"/>
  <c r="C2369"/>
  <c r="F2369" s="1"/>
  <c r="I2367"/>
  <c r="I2375" s="1"/>
  <c r="F2364"/>
  <c r="D2362"/>
  <c r="F2365"/>
  <c r="F2398"/>
  <c r="C2404"/>
  <c r="F2404" s="1"/>
  <c r="C2445"/>
  <c r="F2445" s="1"/>
  <c r="I2440"/>
  <c r="C2439"/>
  <c r="C2447" s="1"/>
  <c r="B2436"/>
  <c r="E2434"/>
  <c r="C2444"/>
  <c r="F2444" s="1"/>
  <c r="I2441"/>
  <c r="C2440"/>
  <c r="F2440" s="1"/>
  <c r="B2439"/>
  <c r="B2447" s="1"/>
  <c r="B2435"/>
  <c r="D2434"/>
  <c r="I2439"/>
  <c r="I2447" s="1"/>
  <c r="F2434"/>
  <c r="C2441"/>
  <c r="F2441" s="1"/>
  <c r="F2437"/>
  <c r="B2434"/>
  <c r="B2441"/>
  <c r="G2470"/>
  <c r="C2389"/>
  <c r="F2389" s="1"/>
  <c r="C2387"/>
  <c r="F2387" s="1"/>
  <c r="B2386"/>
  <c r="F2383"/>
  <c r="B2381"/>
  <c r="D2380"/>
  <c r="G2380"/>
  <c r="B2385"/>
  <c r="B2393" s="1"/>
  <c r="I2386"/>
  <c r="B2389"/>
  <c r="C1559"/>
  <c r="F1559" s="1"/>
  <c r="C157"/>
  <c r="F157" s="1"/>
  <c r="F2128"/>
  <c r="F2130"/>
  <c r="C2133"/>
  <c r="F2133" s="1"/>
  <c r="I2134"/>
  <c r="F2200"/>
  <c r="F2202"/>
  <c r="C2205"/>
  <c r="F2205" s="1"/>
  <c r="I2206"/>
  <c r="B2380"/>
  <c r="B2382"/>
  <c r="C2385"/>
  <c r="C2393" s="1"/>
  <c r="B2387"/>
  <c r="C2390"/>
  <c r="F2390" s="1"/>
  <c r="K2393"/>
  <c r="C1471"/>
  <c r="F1471" s="1"/>
  <c r="C443"/>
  <c r="F443" s="1"/>
  <c r="F2272"/>
  <c r="F2274"/>
  <c r="C2277"/>
  <c r="F2277" s="1"/>
  <c r="I2278"/>
  <c r="F2344"/>
  <c r="F2346"/>
  <c r="C2349"/>
  <c r="F2349" s="1"/>
  <c r="I2350"/>
  <c r="F2416"/>
  <c r="F2418"/>
  <c r="I2421"/>
  <c r="I2429" s="1"/>
  <c r="B2423"/>
  <c r="F2452"/>
  <c r="F2454"/>
  <c r="I2457"/>
  <c r="I2465" s="1"/>
  <c r="B2459"/>
  <c r="C461"/>
  <c r="F461" s="1"/>
  <c r="C463"/>
  <c r="F463" s="1"/>
  <c r="F382"/>
  <c r="C388"/>
  <c r="F388" s="1"/>
  <c r="C389"/>
  <c r="F389" s="1"/>
  <c r="C319"/>
  <c r="F319" s="1"/>
  <c r="C317"/>
  <c r="F317" s="1"/>
  <c r="C245"/>
  <c r="F245" s="1"/>
  <c r="C247"/>
  <c r="F247" s="1"/>
  <c r="F1390"/>
  <c r="C1396"/>
  <c r="F1396" s="1"/>
  <c r="C1395"/>
  <c r="F1395" s="1"/>
  <c r="C622"/>
  <c r="F622" s="1"/>
  <c r="C623"/>
  <c r="F623" s="1"/>
  <c r="C621"/>
  <c r="F621" s="1"/>
  <c r="C65"/>
  <c r="F65" s="1"/>
  <c r="C64"/>
  <c r="F64" s="1"/>
  <c r="F1606"/>
  <c r="C1612"/>
  <c r="F1612" s="1"/>
  <c r="C1611"/>
  <c r="F1611" s="1"/>
  <c r="C373"/>
  <c r="F373" s="1"/>
  <c r="F364"/>
  <c r="C567"/>
  <c r="F567" s="1"/>
  <c r="C1323"/>
  <c r="F1323" s="1"/>
  <c r="C103"/>
  <c r="F103" s="1"/>
  <c r="C119"/>
  <c r="F119" s="1"/>
  <c r="C83"/>
  <c r="F83" s="1"/>
  <c r="C1543"/>
  <c r="F1543" s="1"/>
  <c r="C45"/>
  <c r="F45" s="1"/>
  <c r="C99"/>
  <c r="F99" s="1"/>
  <c r="C117"/>
  <c r="F117" s="1"/>
  <c r="C175"/>
  <c r="F175" s="1"/>
  <c r="C265"/>
  <c r="F265" s="1"/>
  <c r="C370"/>
  <c r="F370" s="1"/>
  <c r="C568"/>
  <c r="F568" s="1"/>
  <c r="C1324"/>
  <c r="F1324" s="1"/>
  <c r="F76"/>
  <c r="F4"/>
  <c r="F148"/>
  <c r="C154"/>
  <c r="F154" s="1"/>
  <c r="C407"/>
  <c r="F407" s="1"/>
  <c r="C405"/>
  <c r="F405" s="1"/>
  <c r="F400"/>
  <c r="C406"/>
  <c r="F406" s="1"/>
  <c r="F58"/>
  <c r="C67"/>
  <c r="F67" s="1"/>
  <c r="C244"/>
  <c r="F244" s="1"/>
  <c r="F292"/>
  <c r="C301"/>
  <c r="F301" s="1"/>
  <c r="F346"/>
  <c r="C352"/>
  <c r="F352" s="1"/>
  <c r="C391"/>
  <c r="F391" s="1"/>
  <c r="F1462"/>
  <c r="C1467"/>
  <c r="F1467" s="1"/>
  <c r="C1468"/>
  <c r="F1468" s="1"/>
  <c r="F238"/>
  <c r="C139"/>
  <c r="F139" s="1"/>
  <c r="F130"/>
  <c r="F220"/>
  <c r="C229"/>
  <c r="F229" s="1"/>
  <c r="C82"/>
  <c r="F82" s="1"/>
  <c r="C137"/>
  <c r="F137" s="1"/>
  <c r="C155"/>
  <c r="F155" s="1"/>
  <c r="C226"/>
  <c r="F226" s="1"/>
  <c r="C316"/>
  <c r="F316" s="1"/>
  <c r="C604"/>
  <c r="F604" s="1"/>
  <c r="C605"/>
  <c r="F605" s="1"/>
  <c r="F634"/>
  <c r="C639"/>
  <c r="F639" s="1"/>
  <c r="C640"/>
  <c r="F640" s="1"/>
  <c r="F310"/>
  <c r="F418"/>
  <c r="C424"/>
  <c r="F424" s="1"/>
  <c r="C191"/>
  <c r="F191" s="1"/>
  <c r="F652"/>
  <c r="C657"/>
  <c r="F657" s="1"/>
  <c r="C49"/>
  <c r="F49" s="1"/>
  <c r="C121"/>
  <c r="F121" s="1"/>
  <c r="C193"/>
  <c r="F193" s="1"/>
  <c r="C263"/>
  <c r="F263" s="1"/>
  <c r="C283"/>
  <c r="F283" s="1"/>
  <c r="F328"/>
  <c r="C335"/>
  <c r="F335" s="1"/>
  <c r="C551"/>
  <c r="F551" s="1"/>
  <c r="C549"/>
  <c r="F549" s="1"/>
  <c r="F1534"/>
  <c r="C1540"/>
  <c r="F1540" s="1"/>
  <c r="C1399"/>
  <c r="F1399" s="1"/>
  <c r="C499"/>
  <c r="F499" s="1"/>
  <c r="C571"/>
  <c r="F571" s="1"/>
  <c r="C1327"/>
  <c r="F1327" s="1"/>
  <c r="C1615"/>
  <c r="F1615" s="1"/>
  <c r="X6" i="21"/>
  <c r="X53" s="1"/>
  <c r="W6"/>
  <c r="W53" s="1"/>
  <c r="U6"/>
  <c r="U53" s="1"/>
  <c r="F1624" i="25"/>
  <c r="C1633"/>
  <c r="F1633" s="1"/>
  <c r="C1630"/>
  <c r="F1630" s="1"/>
  <c r="C1306"/>
  <c r="F1306" s="1"/>
  <c r="F1300"/>
  <c r="C1307"/>
  <c r="F1307" s="1"/>
  <c r="F1444"/>
  <c r="C1450"/>
  <c r="F1450" s="1"/>
  <c r="C1451"/>
  <c r="F1451" s="1"/>
  <c r="F1588"/>
  <c r="C1594"/>
  <c r="F1594" s="1"/>
  <c r="C1595"/>
  <c r="F1595" s="1"/>
  <c r="F1480"/>
  <c r="C1489"/>
  <c r="F1489" s="1"/>
  <c r="C1486"/>
  <c r="F1486" s="1"/>
  <c r="F454"/>
  <c r="C460"/>
  <c r="F460" s="1"/>
  <c r="C1309"/>
  <c r="F1309" s="1"/>
  <c r="F1372"/>
  <c r="C1378"/>
  <c r="F1378" s="1"/>
  <c r="C1379"/>
  <c r="F1379" s="1"/>
  <c r="C1453"/>
  <c r="F1453" s="1"/>
  <c r="F1516"/>
  <c r="C1522"/>
  <c r="F1522" s="1"/>
  <c r="C1523"/>
  <c r="F1523" s="1"/>
  <c r="C1597"/>
  <c r="F1597" s="1"/>
  <c r="F436"/>
  <c r="C445"/>
  <c r="F445" s="1"/>
  <c r="F1336"/>
  <c r="C1345"/>
  <c r="F1345" s="1"/>
  <c r="C1342"/>
  <c r="F1342" s="1"/>
  <c r="C442"/>
  <c r="F442" s="1"/>
  <c r="C1343"/>
  <c r="F1343" s="1"/>
  <c r="C1417"/>
  <c r="F1417" s="1"/>
  <c r="F1408"/>
  <c r="C1414"/>
  <c r="F1414" s="1"/>
  <c r="C1487"/>
  <c r="F1487" s="1"/>
  <c r="F1552"/>
  <c r="C1561"/>
  <c r="F1561" s="1"/>
  <c r="C1558"/>
  <c r="F1558" s="1"/>
  <c r="C1631"/>
  <c r="F1631" s="1"/>
  <c r="F1354"/>
  <c r="C1363"/>
  <c r="F1363" s="1"/>
  <c r="F1426"/>
  <c r="C1435"/>
  <c r="F1435" s="1"/>
  <c r="F1498"/>
  <c r="C1507"/>
  <c r="F1507" s="1"/>
  <c r="F1570"/>
  <c r="C1579"/>
  <c r="F1579" s="1"/>
  <c r="F598"/>
  <c r="C1360"/>
  <c r="F1360" s="1"/>
  <c r="C1432"/>
  <c r="F1432" s="1"/>
  <c r="C1504"/>
  <c r="F1504" s="1"/>
  <c r="C1576"/>
  <c r="F1576" s="1"/>
  <c r="F616"/>
  <c r="C425"/>
  <c r="F425" s="1"/>
  <c r="C535"/>
  <c r="F535" s="1"/>
  <c r="C607"/>
  <c r="F607" s="1"/>
  <c r="C427"/>
  <c r="F427" s="1"/>
  <c r="C497"/>
  <c r="F497" s="1"/>
  <c r="F544"/>
  <c r="C550"/>
  <c r="F550" s="1"/>
  <c r="C553"/>
  <c r="F553" s="1"/>
  <c r="C589"/>
  <c r="F589" s="1"/>
  <c r="F580"/>
  <c r="C661"/>
  <c r="F661" s="1"/>
  <c r="C1361"/>
  <c r="F1361" s="1"/>
  <c r="C1433"/>
  <c r="F1433" s="1"/>
  <c r="C1505"/>
  <c r="F1505" s="1"/>
  <c r="C1577"/>
  <c r="F1577" s="1"/>
  <c r="C569"/>
  <c r="F569" s="1"/>
  <c r="C641"/>
  <c r="F641" s="1"/>
  <c r="C1325"/>
  <c r="F1325" s="1"/>
  <c r="C1397"/>
  <c r="F1397" s="1"/>
  <c r="C1469"/>
  <c r="F1469" s="1"/>
  <c r="C1541"/>
  <c r="F1541" s="1"/>
  <c r="C1613"/>
  <c r="F1613" s="1"/>
  <c r="C2231"/>
  <c r="F2223"/>
  <c r="C881"/>
  <c r="F873"/>
  <c r="C719"/>
  <c r="F711"/>
  <c r="Z6" i="21" l="1"/>
  <c r="Z53" s="1"/>
  <c r="V8" i="20"/>
  <c r="Y40" i="12"/>
  <c r="AH37"/>
  <c r="Y49"/>
  <c r="AH32"/>
  <c r="AH52"/>
  <c r="AH49"/>
  <c r="Y37"/>
  <c r="AA37" s="1"/>
  <c r="AB37" s="1"/>
  <c r="Y33"/>
  <c r="AD44"/>
  <c r="Y36"/>
  <c r="AA36" s="1"/>
  <c r="AB36" s="1"/>
  <c r="P21" i="13"/>
  <c r="Q21" s="1"/>
  <c r="Y51" i="12"/>
  <c r="AA51" s="1"/>
  <c r="AB51" s="1"/>
  <c r="X8" i="20"/>
  <c r="Y45" i="12"/>
  <c r="AA45" s="1"/>
  <c r="AB45" s="1"/>
  <c r="AH36"/>
  <c r="Y48"/>
  <c r="AH45"/>
  <c r="Y44"/>
  <c r="AD40"/>
  <c r="Y50"/>
  <c r="AA50" s="1"/>
  <c r="AB50" s="1"/>
  <c r="C1647" i="25"/>
  <c r="F1647" s="1"/>
  <c r="C1649"/>
  <c r="F1649" s="1"/>
  <c r="C1651"/>
  <c r="F1651" s="1"/>
  <c r="B1655"/>
  <c r="AA40" i="12"/>
  <c r="AB40" s="1"/>
  <c r="AD33"/>
  <c r="AH33"/>
  <c r="Y32"/>
  <c r="AA32" s="1"/>
  <c r="AB32" s="1"/>
  <c r="R6" i="23"/>
  <c r="R53" s="1"/>
  <c r="AA52" i="12"/>
  <c r="AB52" s="1"/>
  <c r="AA49"/>
  <c r="AB49" s="1"/>
  <c r="W7" i="26"/>
  <c r="Y6"/>
  <c r="AD47" i="12"/>
  <c r="Y47"/>
  <c r="AH47"/>
  <c r="AD43"/>
  <c r="Y43"/>
  <c r="AH43"/>
  <c r="P24" i="13"/>
  <c r="Q24" s="1"/>
  <c r="R24"/>
  <c r="S24" s="1"/>
  <c r="AD42" i="12"/>
  <c r="Y42"/>
  <c r="AH42"/>
  <c r="U8" i="20"/>
  <c r="AD6"/>
  <c r="Y6"/>
  <c r="AH6"/>
  <c r="AD53" i="12"/>
  <c r="Y53"/>
  <c r="AH53"/>
  <c r="P20" i="13"/>
  <c r="Q20" s="1"/>
  <c r="R20"/>
  <c r="S20" s="1"/>
  <c r="AH39" i="12"/>
  <c r="AD39"/>
  <c r="Y39"/>
  <c r="U24" i="13"/>
  <c r="V24" s="1"/>
  <c r="AD46" i="12"/>
  <c r="Y46"/>
  <c r="AH46"/>
  <c r="AA44"/>
  <c r="AB44" s="1"/>
  <c r="AD7" i="20"/>
  <c r="Y7"/>
  <c r="AH7"/>
  <c r="P22" i="13"/>
  <c r="Q22" s="1"/>
  <c r="R22"/>
  <c r="S22" s="1"/>
  <c r="AD38" i="12"/>
  <c r="Y38"/>
  <c r="AH38"/>
  <c r="U20" i="13"/>
  <c r="V20" s="1"/>
  <c r="AD41" i="12"/>
  <c r="Y41"/>
  <c r="AH41"/>
  <c r="AD35"/>
  <c r="Y35"/>
  <c r="AH35"/>
  <c r="AA48"/>
  <c r="AB48" s="1"/>
  <c r="AA33"/>
  <c r="AB33" s="1"/>
  <c r="U22" i="13"/>
  <c r="V22" s="1"/>
  <c r="AD34" i="12"/>
  <c r="Y34"/>
  <c r="AH34"/>
  <c r="F1375" i="25"/>
  <c r="F1411"/>
  <c r="F457"/>
  <c r="F1465"/>
  <c r="F1573"/>
  <c r="F1627"/>
  <c r="F295"/>
  <c r="F385"/>
  <c r="T16"/>
  <c r="U16" s="1"/>
  <c r="F79"/>
  <c r="F565"/>
  <c r="F223"/>
  <c r="F187"/>
  <c r="F1339"/>
  <c r="F61"/>
  <c r="C13"/>
  <c r="F13" s="1"/>
  <c r="C10"/>
  <c r="F10" s="1"/>
  <c r="C11"/>
  <c r="F11" s="1"/>
  <c r="F1025"/>
  <c r="J1018" s="1"/>
  <c r="Q59" s="1"/>
  <c r="V59" s="1"/>
  <c r="P6" i="23"/>
  <c r="P53" s="1"/>
  <c r="F241" i="25"/>
  <c r="T4"/>
  <c r="U4" s="1"/>
  <c r="F2267"/>
  <c r="J2260" s="1"/>
  <c r="Q128" s="1"/>
  <c r="V128" s="1"/>
  <c r="F2457"/>
  <c r="F2465" s="1"/>
  <c r="J2458" s="1"/>
  <c r="F945"/>
  <c r="F953" s="1"/>
  <c r="J946" s="1"/>
  <c r="Q55" s="1"/>
  <c r="V55" s="1"/>
  <c r="C2033"/>
  <c r="L26" i="13"/>
  <c r="O6"/>
  <c r="T6"/>
  <c r="R15"/>
  <c r="S15" s="1"/>
  <c r="P15"/>
  <c r="Q15" s="1"/>
  <c r="R11"/>
  <c r="S11" s="1"/>
  <c r="P11"/>
  <c r="Q11" s="1"/>
  <c r="AH14" i="12"/>
  <c r="AD14"/>
  <c r="Y14"/>
  <c r="AH12"/>
  <c r="AD12"/>
  <c r="Y12"/>
  <c r="AH10"/>
  <c r="AD10"/>
  <c r="Y10"/>
  <c r="AH8"/>
  <c r="AD8"/>
  <c r="Y8"/>
  <c r="U55"/>
  <c r="AH6"/>
  <c r="AD6"/>
  <c r="Y6"/>
  <c r="R16" i="13"/>
  <c r="S16" s="1"/>
  <c r="P16"/>
  <c r="Q16" s="1"/>
  <c r="R12"/>
  <c r="S12" s="1"/>
  <c r="P12"/>
  <c r="Q12" s="1"/>
  <c r="R8"/>
  <c r="S8" s="1"/>
  <c r="P8"/>
  <c r="Q8" s="1"/>
  <c r="U7"/>
  <c r="V7" s="1"/>
  <c r="AD19" i="12"/>
  <c r="Y19"/>
  <c r="AH19"/>
  <c r="AD15"/>
  <c r="Y15"/>
  <c r="AH15"/>
  <c r="R18" i="13"/>
  <c r="S18" s="1"/>
  <c r="P18"/>
  <c r="Q18" s="1"/>
  <c r="R14"/>
  <c r="S14" s="1"/>
  <c r="P14"/>
  <c r="Q14" s="1"/>
  <c r="R10"/>
  <c r="S10" s="1"/>
  <c r="P10"/>
  <c r="Q10" s="1"/>
  <c r="AD20" i="12"/>
  <c r="Y20"/>
  <c r="AH20"/>
  <c r="AD16"/>
  <c r="Y16"/>
  <c r="AH16"/>
  <c r="R17" i="13"/>
  <c r="S17" s="1"/>
  <c r="P17"/>
  <c r="Q17" s="1"/>
  <c r="R13"/>
  <c r="S13" s="1"/>
  <c r="P13"/>
  <c r="Q13" s="1"/>
  <c r="R9"/>
  <c r="S9" s="1"/>
  <c r="P9"/>
  <c r="Q9" s="1"/>
  <c r="AH13" i="12"/>
  <c r="AD13"/>
  <c r="Y13"/>
  <c r="AH11"/>
  <c r="AD11"/>
  <c r="Y11"/>
  <c r="AH9"/>
  <c r="AD9"/>
  <c r="Y9"/>
  <c r="AH7"/>
  <c r="AD7"/>
  <c r="Y7"/>
  <c r="U16" i="13"/>
  <c r="V16" s="1"/>
  <c r="U12"/>
  <c r="V12" s="1"/>
  <c r="U8"/>
  <c r="V8" s="1"/>
  <c r="R7"/>
  <c r="S7" s="1"/>
  <c r="P7"/>
  <c r="Q7" s="1"/>
  <c r="AH31" i="12"/>
  <c r="AD31"/>
  <c r="Y31"/>
  <c r="AH30"/>
  <c r="AD30"/>
  <c r="Y30"/>
  <c r="AH29"/>
  <c r="AD29"/>
  <c r="Y29"/>
  <c r="AH28"/>
  <c r="AD28"/>
  <c r="Y28"/>
  <c r="AH27"/>
  <c r="AD27"/>
  <c r="Y27"/>
  <c r="AH26"/>
  <c r="AD26"/>
  <c r="Y26"/>
  <c r="AH25"/>
  <c r="AD25"/>
  <c r="Y25"/>
  <c r="AH24"/>
  <c r="AD24"/>
  <c r="Y24"/>
  <c r="AH23"/>
  <c r="AD23"/>
  <c r="Y23"/>
  <c r="AD21"/>
  <c r="Y21"/>
  <c r="AH21"/>
  <c r="AD17"/>
  <c r="Y17"/>
  <c r="AH17"/>
  <c r="U18" i="13"/>
  <c r="V18" s="1"/>
  <c r="U14"/>
  <c r="V14" s="1"/>
  <c r="U10"/>
  <c r="V10" s="1"/>
  <c r="AD22" i="12"/>
  <c r="Y22"/>
  <c r="AH22"/>
  <c r="AD18"/>
  <c r="Y18"/>
  <c r="AH18"/>
  <c r="AN55"/>
  <c r="V55"/>
  <c r="AJ55"/>
  <c r="X55"/>
  <c r="W55"/>
  <c r="C28" i="25"/>
  <c r="F28" s="1"/>
  <c r="C31"/>
  <c r="F31" s="1"/>
  <c r="C27"/>
  <c r="F27" s="1"/>
  <c r="F1827"/>
  <c r="F1835" s="1"/>
  <c r="J1828" s="1"/>
  <c r="Q104" s="1"/>
  <c r="V104" s="1"/>
  <c r="F1251"/>
  <c r="F1259" s="1"/>
  <c r="J1252" s="1"/>
  <c r="Q72" s="1"/>
  <c r="V72" s="1"/>
  <c r="F1899"/>
  <c r="F1907" s="1"/>
  <c r="J1900" s="1"/>
  <c r="Q108" s="1"/>
  <c r="V108" s="1"/>
  <c r="C1133"/>
  <c r="C899"/>
  <c r="F1179"/>
  <c r="F1187" s="1"/>
  <c r="J1180" s="1"/>
  <c r="Q68" s="1"/>
  <c r="V68" s="1"/>
  <c r="F2313"/>
  <c r="F2321" s="1"/>
  <c r="J2314" s="1"/>
  <c r="Q131" s="1"/>
  <c r="V131" s="1"/>
  <c r="F2043"/>
  <c r="F2051" s="1"/>
  <c r="J2044" s="1"/>
  <c r="Q116" s="1"/>
  <c r="V116" s="1"/>
  <c r="F1719"/>
  <c r="F1727" s="1"/>
  <c r="J1720" s="1"/>
  <c r="Q98" s="1"/>
  <c r="V98" s="1"/>
  <c r="F1053"/>
  <c r="F1061" s="1"/>
  <c r="J1054" s="1"/>
  <c r="Q61" s="1"/>
  <c r="V61" s="1"/>
  <c r="F2357"/>
  <c r="J2350" s="1"/>
  <c r="Q133" s="1"/>
  <c r="V133" s="1"/>
  <c r="B71"/>
  <c r="B647"/>
  <c r="C755"/>
  <c r="F1197"/>
  <c r="F1205" s="1"/>
  <c r="J1198" s="1"/>
  <c r="Q69" s="1"/>
  <c r="V69" s="1"/>
  <c r="F2069"/>
  <c r="J2062" s="1"/>
  <c r="Q117" s="1"/>
  <c r="V117" s="1"/>
  <c r="F2411"/>
  <c r="J2404" s="1"/>
  <c r="Q136" s="1"/>
  <c r="V136" s="1"/>
  <c r="F2195"/>
  <c r="J2188" s="1"/>
  <c r="Q124" s="1"/>
  <c r="V124" s="1"/>
  <c r="B1547"/>
  <c r="F773"/>
  <c r="J766" s="1"/>
  <c r="Q45" s="1"/>
  <c r="V45" s="1"/>
  <c r="F935"/>
  <c r="J928" s="1"/>
  <c r="Q54" s="1"/>
  <c r="V54" s="1"/>
  <c r="F899"/>
  <c r="J892" s="1"/>
  <c r="Q52" s="1"/>
  <c r="V52" s="1"/>
  <c r="B557"/>
  <c r="F1943"/>
  <c r="J1936" s="1"/>
  <c r="Q110" s="1"/>
  <c r="V110" s="1"/>
  <c r="B1403"/>
  <c r="F2231"/>
  <c r="J2224" s="1"/>
  <c r="Q126" s="1"/>
  <c r="V126" s="1"/>
  <c r="F2141"/>
  <c r="J2134" s="1"/>
  <c r="Q121" s="1"/>
  <c r="V121" s="1"/>
  <c r="C2483"/>
  <c r="B1475"/>
  <c r="B629"/>
  <c r="J2026"/>
  <c r="Q115" s="1"/>
  <c r="V115" s="1"/>
  <c r="B287"/>
  <c r="F2105"/>
  <c r="J2098" s="1"/>
  <c r="Q119" s="1"/>
  <c r="V119" s="1"/>
  <c r="B89"/>
  <c r="F1845"/>
  <c r="F1853" s="1"/>
  <c r="J1846" s="1"/>
  <c r="Q105" s="1"/>
  <c r="V105" s="1"/>
  <c r="F2483"/>
  <c r="J2476" s="1"/>
  <c r="F1773"/>
  <c r="F1781" s="1"/>
  <c r="J1774" s="1"/>
  <c r="Q101" s="1"/>
  <c r="V101" s="1"/>
  <c r="F2169"/>
  <c r="F2177" s="1"/>
  <c r="J2170" s="1"/>
  <c r="Q123" s="1"/>
  <c r="V123" s="1"/>
  <c r="F2285"/>
  <c r="J2278" s="1"/>
  <c r="Q129" s="1"/>
  <c r="V129" s="1"/>
  <c r="F2213"/>
  <c r="J2206" s="1"/>
  <c r="Q125" s="1"/>
  <c r="V125" s="1"/>
  <c r="B341"/>
  <c r="B1385"/>
  <c r="B431"/>
  <c r="F989"/>
  <c r="J982" s="1"/>
  <c r="Q57" s="1"/>
  <c r="V57" s="1"/>
  <c r="F513"/>
  <c r="F521" s="1"/>
  <c r="J514" s="1"/>
  <c r="Q31" s="1"/>
  <c r="V31" s="1"/>
  <c r="C2069"/>
  <c r="F2007"/>
  <c r="F2015" s="1"/>
  <c r="J2008" s="1"/>
  <c r="Q114" s="1"/>
  <c r="V114" s="1"/>
  <c r="C773"/>
  <c r="F2241"/>
  <c r="F2249" s="1"/>
  <c r="J2242" s="1"/>
  <c r="Q127" s="1"/>
  <c r="V127" s="1"/>
  <c r="C1539"/>
  <c r="F1539" s="1"/>
  <c r="F2115"/>
  <c r="F2123" s="1"/>
  <c r="J2116" s="1"/>
  <c r="Q120" s="1"/>
  <c r="V120" s="1"/>
  <c r="F755"/>
  <c r="J748" s="1"/>
  <c r="Q44" s="1"/>
  <c r="V44" s="1"/>
  <c r="B269"/>
  <c r="B413"/>
  <c r="F1953"/>
  <c r="F1961" s="1"/>
  <c r="J1954" s="1"/>
  <c r="Q111" s="1"/>
  <c r="V111" s="1"/>
  <c r="C791"/>
  <c r="B1367"/>
  <c r="F2151"/>
  <c r="F2159" s="1"/>
  <c r="J2152" s="1"/>
  <c r="Q122" s="1"/>
  <c r="V122" s="1"/>
  <c r="B35"/>
  <c r="F1737"/>
  <c r="F1745" s="1"/>
  <c r="J1738" s="1"/>
  <c r="Q99" s="1"/>
  <c r="V99" s="1"/>
  <c r="F1233"/>
  <c r="F1241" s="1"/>
  <c r="J1234" s="1"/>
  <c r="Q71" s="1"/>
  <c r="V71" s="1"/>
  <c r="C2105"/>
  <c r="C2339"/>
  <c r="F963"/>
  <c r="F971" s="1"/>
  <c r="J964" s="1"/>
  <c r="Q56" s="1"/>
  <c r="V56" s="1"/>
  <c r="B1565"/>
  <c r="J1702"/>
  <c r="Q97" s="1"/>
  <c r="V97" s="1"/>
  <c r="B665"/>
  <c r="B377"/>
  <c r="B233"/>
  <c r="B179"/>
  <c r="B107"/>
  <c r="B125"/>
  <c r="B17"/>
  <c r="B467"/>
  <c r="B395"/>
  <c r="B251"/>
  <c r="B197"/>
  <c r="B1421"/>
  <c r="B143"/>
  <c r="B359"/>
  <c r="F1989"/>
  <c r="F1997" s="1"/>
  <c r="J1990" s="1"/>
  <c r="Q113" s="1"/>
  <c r="V113" s="1"/>
  <c r="F1917"/>
  <c r="F1925" s="1"/>
  <c r="J1918" s="1"/>
  <c r="Q109" s="1"/>
  <c r="V109" s="1"/>
  <c r="F1809"/>
  <c r="F1817" s="1"/>
  <c r="J1810" s="1"/>
  <c r="Q103" s="1"/>
  <c r="V103" s="1"/>
  <c r="F1791"/>
  <c r="F1799" s="1"/>
  <c r="J1792" s="1"/>
  <c r="Q102" s="1"/>
  <c r="V102" s="1"/>
  <c r="F1971"/>
  <c r="F1979" s="1"/>
  <c r="J1972" s="1"/>
  <c r="Q112" s="1"/>
  <c r="V112" s="1"/>
  <c r="C2195"/>
  <c r="C2411"/>
  <c r="B1511"/>
  <c r="B53"/>
  <c r="B1637"/>
  <c r="B575"/>
  <c r="B1457"/>
  <c r="B1493"/>
  <c r="B449"/>
  <c r="F1683"/>
  <c r="F1691" s="1"/>
  <c r="J1684" s="1"/>
  <c r="Q96" s="1"/>
  <c r="V96" s="1"/>
  <c r="F2439"/>
  <c r="F2447" s="1"/>
  <c r="J2440" s="1"/>
  <c r="B1439"/>
  <c r="B503"/>
  <c r="F2421"/>
  <c r="F2429" s="1"/>
  <c r="J2422" s="1"/>
  <c r="B305"/>
  <c r="F207"/>
  <c r="F215" s="1"/>
  <c r="J208" s="1"/>
  <c r="Q14" s="1"/>
  <c r="V14" s="1"/>
  <c r="C2285"/>
  <c r="B323"/>
  <c r="B1331"/>
  <c r="C1709"/>
  <c r="C1943"/>
  <c r="F1269"/>
  <c r="F1277" s="1"/>
  <c r="J1270" s="1"/>
  <c r="Q73" s="1"/>
  <c r="V73" s="1"/>
  <c r="C1025"/>
  <c r="F1665"/>
  <c r="F1673" s="1"/>
  <c r="J1666" s="1"/>
  <c r="Q95" s="1"/>
  <c r="V95" s="1"/>
  <c r="F837"/>
  <c r="F845" s="1"/>
  <c r="J838" s="1"/>
  <c r="Q49" s="1"/>
  <c r="V49" s="1"/>
  <c r="F1161"/>
  <c r="F1169" s="1"/>
  <c r="J1162" s="1"/>
  <c r="Q67" s="1"/>
  <c r="V67" s="1"/>
  <c r="C2375"/>
  <c r="B1583"/>
  <c r="B593"/>
  <c r="F863"/>
  <c r="J856" s="1"/>
  <c r="Q50" s="1"/>
  <c r="V50" s="1"/>
  <c r="B1349"/>
  <c r="B1619"/>
  <c r="B161"/>
  <c r="C935"/>
  <c r="F819"/>
  <c r="F827" s="1"/>
  <c r="J820" s="1"/>
  <c r="Q48" s="1"/>
  <c r="V48" s="1"/>
  <c r="F801"/>
  <c r="F809" s="1"/>
  <c r="J802" s="1"/>
  <c r="Q47" s="1"/>
  <c r="V47" s="1"/>
  <c r="F1755"/>
  <c r="F1763" s="1"/>
  <c r="J1756" s="1"/>
  <c r="Q100" s="1"/>
  <c r="V100" s="1"/>
  <c r="F1215"/>
  <c r="F1223" s="1"/>
  <c r="J1216" s="1"/>
  <c r="Q70" s="1"/>
  <c r="V70" s="1"/>
  <c r="C989"/>
  <c r="B1529"/>
  <c r="B1313"/>
  <c r="C863"/>
  <c r="F791"/>
  <c r="J784" s="1"/>
  <c r="Q46" s="1"/>
  <c r="V46" s="1"/>
  <c r="B611"/>
  <c r="B1601"/>
  <c r="B539"/>
  <c r="F729"/>
  <c r="F737" s="1"/>
  <c r="J730" s="1"/>
  <c r="Q43" s="1"/>
  <c r="V43" s="1"/>
  <c r="F999"/>
  <c r="F1007" s="1"/>
  <c r="J1000" s="1"/>
  <c r="Q58" s="1"/>
  <c r="V58" s="1"/>
  <c r="F675"/>
  <c r="F683" s="1"/>
  <c r="J676" s="1"/>
  <c r="Q40" s="1"/>
  <c r="V40" s="1"/>
  <c r="F1089"/>
  <c r="F1097" s="1"/>
  <c r="J1090" s="1"/>
  <c r="Q63" s="1"/>
  <c r="V63" s="1"/>
  <c r="F2339"/>
  <c r="J2332" s="1"/>
  <c r="Q132" s="1"/>
  <c r="V132" s="1"/>
  <c r="F2385"/>
  <c r="F2393" s="1"/>
  <c r="J2386" s="1"/>
  <c r="Q135" s="1"/>
  <c r="V135" s="1"/>
  <c r="C2267"/>
  <c r="F1287"/>
  <c r="F1295" s="1"/>
  <c r="J1288" s="1"/>
  <c r="Q74" s="1"/>
  <c r="V74" s="1"/>
  <c r="F1881"/>
  <c r="F1889" s="1"/>
  <c r="J1882" s="1"/>
  <c r="Q107" s="1"/>
  <c r="V107" s="1"/>
  <c r="F1863"/>
  <c r="F1871" s="1"/>
  <c r="J1864" s="1"/>
  <c r="Q106" s="1"/>
  <c r="V106" s="1"/>
  <c r="C2213"/>
  <c r="F2375"/>
  <c r="J2368" s="1"/>
  <c r="Q134" s="1"/>
  <c r="V134" s="1"/>
  <c r="F909"/>
  <c r="F917" s="1"/>
  <c r="J910" s="1"/>
  <c r="Q53" s="1"/>
  <c r="V53" s="1"/>
  <c r="F1071"/>
  <c r="F1079" s="1"/>
  <c r="J1072" s="1"/>
  <c r="Q62" s="1"/>
  <c r="V62" s="1"/>
  <c r="F1107"/>
  <c r="F1115" s="1"/>
  <c r="J1108" s="1"/>
  <c r="Q64" s="1"/>
  <c r="V64" s="1"/>
  <c r="F693"/>
  <c r="F701" s="1"/>
  <c r="J694" s="1"/>
  <c r="Q41" s="1"/>
  <c r="V41" s="1"/>
  <c r="F2079"/>
  <c r="F2087" s="1"/>
  <c r="J2080" s="1"/>
  <c r="Q118" s="1"/>
  <c r="V118" s="1"/>
  <c r="C2141"/>
  <c r="F1143"/>
  <c r="F1151" s="1"/>
  <c r="J1144" s="1"/>
  <c r="Q66" s="1"/>
  <c r="V66" s="1"/>
  <c r="F1035"/>
  <c r="F1043" s="1"/>
  <c r="J1036" s="1"/>
  <c r="Q60" s="1"/>
  <c r="V60" s="1"/>
  <c r="F719"/>
  <c r="J712" s="1"/>
  <c r="Q42" s="1"/>
  <c r="V42" s="1"/>
  <c r="F477"/>
  <c r="F485" s="1"/>
  <c r="J478" s="1"/>
  <c r="Q29" s="1"/>
  <c r="V29" s="1"/>
  <c r="F881"/>
  <c r="J874" s="1"/>
  <c r="Q51" s="1"/>
  <c r="V51" s="1"/>
  <c r="F1133"/>
  <c r="J1126" s="1"/>
  <c r="Q65" s="1"/>
  <c r="V65" s="1"/>
  <c r="C2357"/>
  <c r="F2295"/>
  <c r="F2303" s="1"/>
  <c r="J2296" s="1"/>
  <c r="Q130" s="1"/>
  <c r="V130" s="1"/>
  <c r="Y43" i="21"/>
  <c r="C369" i="25"/>
  <c r="F369" s="1"/>
  <c r="Y21" i="21"/>
  <c r="Y25"/>
  <c r="C29" i="25"/>
  <c r="C297"/>
  <c r="Y22" i="21"/>
  <c r="C387" i="25"/>
  <c r="Y18" i="21"/>
  <c r="C315" i="25"/>
  <c r="C81"/>
  <c r="Y9" i="21"/>
  <c r="Y19"/>
  <c r="Y14"/>
  <c r="C225" i="25"/>
  <c r="C351"/>
  <c r="Y20" i="21"/>
  <c r="Y15"/>
  <c r="C243" i="25"/>
  <c r="Y11" i="21"/>
  <c r="Y8"/>
  <c r="C63" i="25"/>
  <c r="C153"/>
  <c r="Y13" i="21"/>
  <c r="C281" i="25"/>
  <c r="Y16" i="21"/>
  <c r="C101" i="25"/>
  <c r="Y10" i="21"/>
  <c r="C47" i="25"/>
  <c r="Y7" i="21"/>
  <c r="Y12"/>
  <c r="C135" i="25"/>
  <c r="Y6" i="21"/>
  <c r="C9" i="25"/>
  <c r="Y40" i="21"/>
  <c r="C1575" i="25"/>
  <c r="C1413"/>
  <c r="C1305"/>
  <c r="C625"/>
  <c r="Y28" i="21"/>
  <c r="C1557" i="25"/>
  <c r="Y39" i="21"/>
  <c r="C1341" i="25"/>
  <c r="Y30" i="21"/>
  <c r="C441" i="25"/>
  <c r="C659"/>
  <c r="C603"/>
  <c r="Y23" i="21"/>
  <c r="C1521" i="25"/>
  <c r="Y38" i="21"/>
  <c r="Y33"/>
  <c r="C1485" i="25"/>
  <c r="Y36" i="21"/>
  <c r="Y35"/>
  <c r="Y29"/>
  <c r="C531" i="25"/>
  <c r="Y26" i="21"/>
  <c r="C1545" i="25"/>
  <c r="C587"/>
  <c r="Y27" i="21"/>
  <c r="C1503" i="25"/>
  <c r="Y37" i="21"/>
  <c r="C1431" i="25"/>
  <c r="Y34" i="21"/>
  <c r="C1359" i="25"/>
  <c r="Y31" i="21"/>
  <c r="C1377" i="25"/>
  <c r="Y32" i="21"/>
  <c r="C459" i="25"/>
  <c r="Y24" i="21"/>
  <c r="C1593" i="25"/>
  <c r="Y41" i="21"/>
  <c r="C1449" i="25"/>
  <c r="C1629"/>
  <c r="Y42" i="21"/>
  <c r="C409" i="25"/>
  <c r="F409" s="1"/>
  <c r="Y53" i="21" l="1"/>
  <c r="C14" i="25"/>
  <c r="F14" s="1"/>
  <c r="AC40" i="12"/>
  <c r="AF40" s="1"/>
  <c r="AG40"/>
  <c r="AL40" s="1"/>
  <c r="AM40" s="1"/>
  <c r="AO40" s="1"/>
  <c r="AP40" s="1"/>
  <c r="AQ40" s="1"/>
  <c r="AH8" i="20"/>
  <c r="T13" i="25"/>
  <c r="U13" s="1"/>
  <c r="AG37" i="12"/>
  <c r="AL37" s="1"/>
  <c r="AM37" s="1"/>
  <c r="AO37" s="1"/>
  <c r="AC37"/>
  <c r="AF37" s="1"/>
  <c r="AG49"/>
  <c r="AL49" s="1"/>
  <c r="AM49" s="1"/>
  <c r="AO49" s="1"/>
  <c r="AC49"/>
  <c r="AF49" s="1"/>
  <c r="AG36"/>
  <c r="AL36" s="1"/>
  <c r="AM36" s="1"/>
  <c r="AO36" s="1"/>
  <c r="AC36"/>
  <c r="AF36" s="1"/>
  <c r="AG44"/>
  <c r="AL44" s="1"/>
  <c r="AM44" s="1"/>
  <c r="AO44" s="1"/>
  <c r="AC44"/>
  <c r="AF44" s="1"/>
  <c r="AG45"/>
  <c r="AL45" s="1"/>
  <c r="AM45" s="1"/>
  <c r="AO45" s="1"/>
  <c r="AF45"/>
  <c r="AG51"/>
  <c r="AL51" s="1"/>
  <c r="AM51" s="1"/>
  <c r="AO51" s="1"/>
  <c r="AC51"/>
  <c r="AF51" s="1"/>
  <c r="AG50"/>
  <c r="AL50" s="1"/>
  <c r="AM50" s="1"/>
  <c r="AO50" s="1"/>
  <c r="AC50"/>
  <c r="AF50" s="1"/>
  <c r="AG32"/>
  <c r="AL32" s="1"/>
  <c r="AM32" s="1"/>
  <c r="AO32" s="1"/>
  <c r="AC32"/>
  <c r="AF32" s="1"/>
  <c r="AG52"/>
  <c r="AL52" s="1"/>
  <c r="AM52" s="1"/>
  <c r="AO52" s="1"/>
  <c r="AC52"/>
  <c r="AF52" s="1"/>
  <c r="AG33"/>
  <c r="AL33" s="1"/>
  <c r="AM33" s="1"/>
  <c r="AO33" s="1"/>
  <c r="AC33"/>
  <c r="AF33" s="1"/>
  <c r="AG48"/>
  <c r="AL48" s="1"/>
  <c r="AM48" s="1"/>
  <c r="AO48" s="1"/>
  <c r="AC48"/>
  <c r="AF48" s="1"/>
  <c r="AG7" i="20"/>
  <c r="AL7" s="1"/>
  <c r="AA7"/>
  <c r="AB7" s="1"/>
  <c r="AC7"/>
  <c r="AA53" i="12"/>
  <c r="AB53" s="1"/>
  <c r="AA47"/>
  <c r="AB47" s="1"/>
  <c r="AA34"/>
  <c r="AB34" s="1"/>
  <c r="AA41"/>
  <c r="AB41" s="1"/>
  <c r="AA46"/>
  <c r="AB46" s="1"/>
  <c r="AA39"/>
  <c r="AB39" s="1"/>
  <c r="Y8" i="20"/>
  <c r="AA6"/>
  <c r="AG6"/>
  <c r="AC6"/>
  <c r="AA43" i="12"/>
  <c r="AB43" s="1"/>
  <c r="AA35"/>
  <c r="AB35" s="1"/>
  <c r="AA38"/>
  <c r="AB38" s="1"/>
  <c r="AD8" i="20"/>
  <c r="Y7" i="26"/>
  <c r="AB6"/>
  <c r="AA42" i="12"/>
  <c r="AB42" s="1"/>
  <c r="T7" i="25"/>
  <c r="U7" s="1"/>
  <c r="T15"/>
  <c r="U15" s="1"/>
  <c r="T10"/>
  <c r="U10" s="1"/>
  <c r="F133"/>
  <c r="F115"/>
  <c r="T9"/>
  <c r="U9" s="1"/>
  <c r="T12"/>
  <c r="U12" s="1"/>
  <c r="F169"/>
  <c r="F313"/>
  <c r="F421"/>
  <c r="F1501"/>
  <c r="T6"/>
  <c r="U6" s="1"/>
  <c r="F439"/>
  <c r="F583"/>
  <c r="F1555"/>
  <c r="F1393"/>
  <c r="F151"/>
  <c r="F1303"/>
  <c r="F1429"/>
  <c r="F601"/>
  <c r="F277"/>
  <c r="F1447"/>
  <c r="F1483"/>
  <c r="F1609"/>
  <c r="F619"/>
  <c r="F403"/>
  <c r="F1519"/>
  <c r="F367"/>
  <c r="F493"/>
  <c r="F1321"/>
  <c r="F637"/>
  <c r="F655"/>
  <c r="F349"/>
  <c r="F1357"/>
  <c r="F331"/>
  <c r="F97"/>
  <c r="F1591"/>
  <c r="AA42" i="21"/>
  <c r="AB42" s="1"/>
  <c r="AC42" s="1"/>
  <c r="AA41"/>
  <c r="AB41" s="1"/>
  <c r="AC41" s="1"/>
  <c r="AA24"/>
  <c r="AB24" s="1"/>
  <c r="AC24" s="1"/>
  <c r="AA32"/>
  <c r="AB32" s="1"/>
  <c r="AC32" s="1"/>
  <c r="AA31"/>
  <c r="AB31" s="1"/>
  <c r="AC31" s="1"/>
  <c r="AA34"/>
  <c r="AB34" s="1"/>
  <c r="AC34" s="1"/>
  <c r="AA37"/>
  <c r="AB37" s="1"/>
  <c r="AC37" s="1"/>
  <c r="AA27"/>
  <c r="AB27" s="1"/>
  <c r="AC27" s="1"/>
  <c r="AA29"/>
  <c r="AB29" s="1"/>
  <c r="AC29" s="1"/>
  <c r="AA38"/>
  <c r="AB38" s="1"/>
  <c r="AC38" s="1"/>
  <c r="AA23"/>
  <c r="AB23" s="1"/>
  <c r="AC23" s="1"/>
  <c r="AA40"/>
  <c r="AB40" s="1"/>
  <c r="AC40" s="1"/>
  <c r="AA12"/>
  <c r="AB12" s="1"/>
  <c r="AC12" s="1"/>
  <c r="AA7"/>
  <c r="AB7" s="1"/>
  <c r="AC7" s="1"/>
  <c r="AA10"/>
  <c r="AB10" s="1"/>
  <c r="AC10" s="1"/>
  <c r="AA16"/>
  <c r="AB16" s="1"/>
  <c r="AC16" s="1"/>
  <c r="AA13"/>
  <c r="AB13" s="1"/>
  <c r="AC13" s="1"/>
  <c r="AA11"/>
  <c r="AB11" s="1"/>
  <c r="AA15"/>
  <c r="AB15" s="1"/>
  <c r="AC15" s="1"/>
  <c r="AA14"/>
  <c r="AB14" s="1"/>
  <c r="AC14" s="1"/>
  <c r="AA9"/>
  <c r="AB9" s="1"/>
  <c r="AC9" s="1"/>
  <c r="AA25"/>
  <c r="AB25" s="1"/>
  <c r="AD25" s="1"/>
  <c r="AF25" s="1"/>
  <c r="AA21"/>
  <c r="AB21" s="1"/>
  <c r="AC21" s="1"/>
  <c r="AA43"/>
  <c r="AB43" s="1"/>
  <c r="AC43" s="1"/>
  <c r="AA26"/>
  <c r="AB26" s="1"/>
  <c r="AC26" s="1"/>
  <c r="AA35"/>
  <c r="AB35" s="1"/>
  <c r="AC35" s="1"/>
  <c r="AA36"/>
  <c r="AB36" s="1"/>
  <c r="AC36" s="1"/>
  <c r="AA33"/>
  <c r="AB33" s="1"/>
  <c r="AA30"/>
  <c r="AB30" s="1"/>
  <c r="AC30" s="1"/>
  <c r="AA39"/>
  <c r="AB39" s="1"/>
  <c r="AC39" s="1"/>
  <c r="AA28"/>
  <c r="AB28" s="1"/>
  <c r="AC28" s="1"/>
  <c r="AA8"/>
  <c r="AB8" s="1"/>
  <c r="AC8" s="1"/>
  <c r="AA20"/>
  <c r="AB20" s="1"/>
  <c r="AC20" s="1"/>
  <c r="AA19"/>
  <c r="AB19" s="1"/>
  <c r="AC19" s="1"/>
  <c r="AA18"/>
  <c r="AB18" s="1"/>
  <c r="AC18" s="1"/>
  <c r="AA22"/>
  <c r="AB22" s="1"/>
  <c r="AC22" s="1"/>
  <c r="Q6" i="23"/>
  <c r="Q53" s="1"/>
  <c r="S6"/>
  <c r="S53" s="1"/>
  <c r="T5" i="25"/>
  <c r="U5" s="1"/>
  <c r="F43"/>
  <c r="AA18" i="12"/>
  <c r="AB18" s="1"/>
  <c r="AA17"/>
  <c r="AB17" s="1"/>
  <c r="AA24"/>
  <c r="AB24" s="1"/>
  <c r="AA26"/>
  <c r="AB26" s="1"/>
  <c r="AA28"/>
  <c r="AB28" s="1"/>
  <c r="AA30"/>
  <c r="AB30" s="1"/>
  <c r="AA9"/>
  <c r="AB9" s="1"/>
  <c r="AA13"/>
  <c r="AB13" s="1"/>
  <c r="AA20"/>
  <c r="AB20" s="1"/>
  <c r="AA15"/>
  <c r="AB15" s="1"/>
  <c r="Y55"/>
  <c r="AA6"/>
  <c r="AB6" s="1"/>
  <c r="AA8"/>
  <c r="AB8" s="1"/>
  <c r="AA12"/>
  <c r="AB12" s="1"/>
  <c r="T26" i="13"/>
  <c r="U6"/>
  <c r="U26" s="1"/>
  <c r="AA22" i="12"/>
  <c r="AB22" s="1"/>
  <c r="AA21"/>
  <c r="AB21" s="1"/>
  <c r="AA23"/>
  <c r="AB23" s="1"/>
  <c r="AA25"/>
  <c r="AB25" s="1"/>
  <c r="AA27"/>
  <c r="AB27" s="1"/>
  <c r="AA29"/>
  <c r="AB29" s="1"/>
  <c r="AA31"/>
  <c r="AB31" s="1"/>
  <c r="AA7"/>
  <c r="AB7" s="1"/>
  <c r="AA11"/>
  <c r="AB11" s="1"/>
  <c r="AA16"/>
  <c r="AB16" s="1"/>
  <c r="AA19"/>
  <c r="AB19" s="1"/>
  <c r="AA10"/>
  <c r="AB10" s="1"/>
  <c r="AA14"/>
  <c r="AB14" s="1"/>
  <c r="O26" i="13"/>
  <c r="R6"/>
  <c r="P6"/>
  <c r="P26" s="1"/>
  <c r="AH55" i="12"/>
  <c r="AD55"/>
  <c r="F135" i="25"/>
  <c r="F153"/>
  <c r="F243"/>
  <c r="F225"/>
  <c r="F81"/>
  <c r="F281"/>
  <c r="F297"/>
  <c r="F47"/>
  <c r="F351"/>
  <c r="F387"/>
  <c r="C303"/>
  <c r="F303" s="1"/>
  <c r="C267"/>
  <c r="F101"/>
  <c r="F63"/>
  <c r="F315"/>
  <c r="F29"/>
  <c r="F9"/>
  <c r="AA6" i="21"/>
  <c r="F1449" i="25"/>
  <c r="F459"/>
  <c r="F1431"/>
  <c r="F1545"/>
  <c r="F1547" s="1"/>
  <c r="C1547"/>
  <c r="F1521"/>
  <c r="F1557"/>
  <c r="F1485"/>
  <c r="F1413"/>
  <c r="F1593"/>
  <c r="F1503"/>
  <c r="F1341"/>
  <c r="F625"/>
  <c r="F1575"/>
  <c r="I1540"/>
  <c r="F659"/>
  <c r="F1305"/>
  <c r="F1629"/>
  <c r="F1377"/>
  <c r="F1359"/>
  <c r="F587"/>
  <c r="F531"/>
  <c r="F603"/>
  <c r="F441"/>
  <c r="AA53" i="21" l="1"/>
  <c r="AG22"/>
  <c r="AD22"/>
  <c r="AG19"/>
  <c r="AD19"/>
  <c r="AG8"/>
  <c r="AD8"/>
  <c r="AG39"/>
  <c r="AD39"/>
  <c r="AG36"/>
  <c r="AD36"/>
  <c r="AD26"/>
  <c r="AF26" s="1"/>
  <c r="AG26"/>
  <c r="AG21"/>
  <c r="AD21"/>
  <c r="AG9"/>
  <c r="AD9"/>
  <c r="AG15"/>
  <c r="AD15"/>
  <c r="AG13"/>
  <c r="AD13"/>
  <c r="I153" i="25" s="1"/>
  <c r="AG10" i="21"/>
  <c r="AD10"/>
  <c r="AG12"/>
  <c r="AD12"/>
  <c r="AD38"/>
  <c r="AG38"/>
  <c r="AD27"/>
  <c r="AF27" s="1"/>
  <c r="AG27"/>
  <c r="AG34"/>
  <c r="AD34"/>
  <c r="AG32"/>
  <c r="AD32"/>
  <c r="AD41"/>
  <c r="AG41"/>
  <c r="AG18"/>
  <c r="AD18"/>
  <c r="AG20"/>
  <c r="AD20"/>
  <c r="AD28"/>
  <c r="AF28" s="1"/>
  <c r="AG28"/>
  <c r="AG30"/>
  <c r="AD30"/>
  <c r="AD33"/>
  <c r="AF33" s="1"/>
  <c r="AD35"/>
  <c r="I1467" i="25" s="1"/>
  <c r="AG35" i="21"/>
  <c r="AD43"/>
  <c r="AF43" s="1"/>
  <c r="AG43"/>
  <c r="AG14"/>
  <c r="AD14"/>
  <c r="AG16"/>
  <c r="AD16"/>
  <c r="AG7"/>
  <c r="AD7"/>
  <c r="AF7" s="1"/>
  <c r="AD40"/>
  <c r="AG40"/>
  <c r="AG23"/>
  <c r="AD23"/>
  <c r="AG29"/>
  <c r="AD29"/>
  <c r="AG37"/>
  <c r="AD37"/>
  <c r="AG31"/>
  <c r="AD31"/>
  <c r="I1360" i="25"/>
  <c r="AG24" i="21"/>
  <c r="AD24"/>
  <c r="AF24" s="1"/>
  <c r="AG42"/>
  <c r="AD42"/>
  <c r="AA8" i="20"/>
  <c r="T6" i="23"/>
  <c r="C1653" i="25"/>
  <c r="F1653" s="1"/>
  <c r="F1655" s="1"/>
  <c r="C1655"/>
  <c r="AC8" i="20"/>
  <c r="T3" i="25"/>
  <c r="U3" s="1"/>
  <c r="C1311"/>
  <c r="F1311" s="1"/>
  <c r="F1313" s="1"/>
  <c r="C447"/>
  <c r="F447" s="1"/>
  <c r="F449" s="1"/>
  <c r="C357"/>
  <c r="F357" s="1"/>
  <c r="F359" s="1"/>
  <c r="C105"/>
  <c r="F105" s="1"/>
  <c r="F107" s="1"/>
  <c r="C1329"/>
  <c r="C1331" s="1"/>
  <c r="C249"/>
  <c r="F249" s="1"/>
  <c r="F251" s="1"/>
  <c r="C141"/>
  <c r="F141" s="1"/>
  <c r="F143" s="1"/>
  <c r="C159"/>
  <c r="F159" s="1"/>
  <c r="F161" s="1"/>
  <c r="C375"/>
  <c r="F375" s="1"/>
  <c r="F377" s="1"/>
  <c r="AP33" i="12"/>
  <c r="AQ33" s="1"/>
  <c r="AP52"/>
  <c r="AQ52" s="1"/>
  <c r="AP44"/>
  <c r="AQ44" s="1"/>
  <c r="AP49"/>
  <c r="AQ49" s="1"/>
  <c r="AG35"/>
  <c r="AL35" s="1"/>
  <c r="AM35" s="1"/>
  <c r="AO35" s="1"/>
  <c r="AC35"/>
  <c r="AF35" s="1"/>
  <c r="AG43"/>
  <c r="AL43" s="1"/>
  <c r="AM43" s="1"/>
  <c r="AO43" s="1"/>
  <c r="AC43"/>
  <c r="AF43" s="1"/>
  <c r="AG41"/>
  <c r="AL41" s="1"/>
  <c r="AM41" s="1"/>
  <c r="AO41" s="1"/>
  <c r="AC41"/>
  <c r="AF41" s="1"/>
  <c r="AP48"/>
  <c r="AQ48" s="1"/>
  <c r="AP45"/>
  <c r="AQ45" s="1"/>
  <c r="AP36"/>
  <c r="AQ36" s="1"/>
  <c r="AG39"/>
  <c r="AL39" s="1"/>
  <c r="AM39" s="1"/>
  <c r="AO39" s="1"/>
  <c r="AC39"/>
  <c r="AF39" s="1"/>
  <c r="AP37"/>
  <c r="AQ37" s="1"/>
  <c r="AF6" i="26"/>
  <c r="AF7" s="1"/>
  <c r="AB7"/>
  <c r="AT6"/>
  <c r="AH6"/>
  <c r="AH7" s="1"/>
  <c r="AG6"/>
  <c r="AG38" i="12"/>
  <c r="AL38" s="1"/>
  <c r="AM38" s="1"/>
  <c r="AO38" s="1"/>
  <c r="AC38"/>
  <c r="AF38" s="1"/>
  <c r="AG46"/>
  <c r="AL46" s="1"/>
  <c r="AM46" s="1"/>
  <c r="AO46" s="1"/>
  <c r="AC46"/>
  <c r="AF46" s="1"/>
  <c r="AG34"/>
  <c r="AL34" s="1"/>
  <c r="AM34" s="1"/>
  <c r="AO34" s="1"/>
  <c r="AC34"/>
  <c r="AF34" s="1"/>
  <c r="AG53"/>
  <c r="AL53" s="1"/>
  <c r="AM53" s="1"/>
  <c r="AO53" s="1"/>
  <c r="AC53"/>
  <c r="AF53" s="1"/>
  <c r="AM7" i="20"/>
  <c r="AO7" s="1"/>
  <c r="AF7"/>
  <c r="AG42" i="12"/>
  <c r="AL42" s="1"/>
  <c r="AM42" s="1"/>
  <c r="AO42" s="1"/>
  <c r="AC42"/>
  <c r="AF42" s="1"/>
  <c r="AB6" i="20"/>
  <c r="AG47" i="12"/>
  <c r="AL47" s="1"/>
  <c r="AM47" s="1"/>
  <c r="AO47" s="1"/>
  <c r="AC47"/>
  <c r="AF47" s="1"/>
  <c r="AP32"/>
  <c r="AQ32" s="1"/>
  <c r="AP50"/>
  <c r="AQ50" s="1"/>
  <c r="AP51"/>
  <c r="AQ51" s="1"/>
  <c r="AG8" i="20"/>
  <c r="AL6"/>
  <c r="AL8" s="1"/>
  <c r="T8" i="25"/>
  <c r="U8" s="1"/>
  <c r="T11"/>
  <c r="U11" s="1"/>
  <c r="C1527"/>
  <c r="F1527" s="1"/>
  <c r="F1529" s="1"/>
  <c r="C465"/>
  <c r="F465" s="1"/>
  <c r="F467" s="1"/>
  <c r="C1401"/>
  <c r="C1403" s="1"/>
  <c r="C1563"/>
  <c r="F1563" s="1"/>
  <c r="F1565" s="1"/>
  <c r="C501"/>
  <c r="C503" s="1"/>
  <c r="Q6" i="13"/>
  <c r="Q26" s="1"/>
  <c r="C1437" i="25"/>
  <c r="F1437" s="1"/>
  <c r="F1439" s="1"/>
  <c r="C591"/>
  <c r="F591" s="1"/>
  <c r="F593" s="1"/>
  <c r="C1635"/>
  <c r="F1635" s="1"/>
  <c r="F1637" s="1"/>
  <c r="C411"/>
  <c r="F411" s="1"/>
  <c r="F413" s="1"/>
  <c r="C573"/>
  <c r="C575" s="1"/>
  <c r="C1347"/>
  <c r="F1347" s="1"/>
  <c r="F1349" s="1"/>
  <c r="F7"/>
  <c r="C1581"/>
  <c r="F1581" s="1"/>
  <c r="F1583" s="1"/>
  <c r="C1455"/>
  <c r="F1455" s="1"/>
  <c r="F1457" s="1"/>
  <c r="C609"/>
  <c r="F609" s="1"/>
  <c r="F611" s="1"/>
  <c r="C645"/>
  <c r="F645" s="1"/>
  <c r="F647" s="1"/>
  <c r="C231"/>
  <c r="F231" s="1"/>
  <c r="F233" s="1"/>
  <c r="C195"/>
  <c r="C197" s="1"/>
  <c r="C177"/>
  <c r="C179" s="1"/>
  <c r="C1509"/>
  <c r="F1509" s="1"/>
  <c r="F1511" s="1"/>
  <c r="C69"/>
  <c r="F69" s="1"/>
  <c r="F71" s="1"/>
  <c r="C393"/>
  <c r="F393" s="1"/>
  <c r="F395" s="1"/>
  <c r="C1617"/>
  <c r="C1619" s="1"/>
  <c r="C1383"/>
  <c r="F1383" s="1"/>
  <c r="F1385" s="1"/>
  <c r="C537"/>
  <c r="F537" s="1"/>
  <c r="C123"/>
  <c r="F123" s="1"/>
  <c r="F125" s="1"/>
  <c r="C339"/>
  <c r="F339" s="1"/>
  <c r="F341" s="1"/>
  <c r="C51"/>
  <c r="F51" s="1"/>
  <c r="F53" s="1"/>
  <c r="I406"/>
  <c r="C15"/>
  <c r="F15" s="1"/>
  <c r="AC10" i="12"/>
  <c r="AF10" s="1"/>
  <c r="AG10"/>
  <c r="AL10" s="1"/>
  <c r="AM10" s="1"/>
  <c r="AO10" s="1"/>
  <c r="AC7"/>
  <c r="AF7" s="1"/>
  <c r="AG7"/>
  <c r="AL7" s="1"/>
  <c r="AM7" s="1"/>
  <c r="AO7" s="1"/>
  <c r="AC29"/>
  <c r="AF29" s="1"/>
  <c r="AG29"/>
  <c r="AL29" s="1"/>
  <c r="AM29" s="1"/>
  <c r="AO29" s="1"/>
  <c r="AC25"/>
  <c r="AF25" s="1"/>
  <c r="AG25"/>
  <c r="AL25" s="1"/>
  <c r="AM25" s="1"/>
  <c r="AO25" s="1"/>
  <c r="AC9"/>
  <c r="AF9" s="1"/>
  <c r="AG9"/>
  <c r="AL9" s="1"/>
  <c r="AM9" s="1"/>
  <c r="AO9" s="1"/>
  <c r="AC28"/>
  <c r="AF28" s="1"/>
  <c r="AG28"/>
  <c r="AL28" s="1"/>
  <c r="AM28" s="1"/>
  <c r="AO28" s="1"/>
  <c r="AC24"/>
  <c r="AF24" s="1"/>
  <c r="AG24"/>
  <c r="AL24" s="1"/>
  <c r="AM24" s="1"/>
  <c r="AO24" s="1"/>
  <c r="AC14"/>
  <c r="AF14" s="1"/>
  <c r="AG14"/>
  <c r="AL14" s="1"/>
  <c r="AM14" s="1"/>
  <c r="AO14" s="1"/>
  <c r="AC11"/>
  <c r="AF11" s="1"/>
  <c r="AG11"/>
  <c r="AL11" s="1"/>
  <c r="AM11" s="1"/>
  <c r="AO11" s="1"/>
  <c r="AC31"/>
  <c r="AF31" s="1"/>
  <c r="AG31"/>
  <c r="AL31" s="1"/>
  <c r="AM31" s="1"/>
  <c r="AO31" s="1"/>
  <c r="AC27"/>
  <c r="AF27" s="1"/>
  <c r="AG27"/>
  <c r="AL27" s="1"/>
  <c r="AM27" s="1"/>
  <c r="AO27" s="1"/>
  <c r="AC23"/>
  <c r="AF23" s="1"/>
  <c r="AG23"/>
  <c r="AL23" s="1"/>
  <c r="AM23" s="1"/>
  <c r="AO23" s="1"/>
  <c r="AC13"/>
  <c r="AF13" s="1"/>
  <c r="AG13"/>
  <c r="AL13" s="1"/>
  <c r="AM13" s="1"/>
  <c r="AO13" s="1"/>
  <c r="AC30"/>
  <c r="AF30" s="1"/>
  <c r="AG30"/>
  <c r="AL30" s="1"/>
  <c r="AM30" s="1"/>
  <c r="AO30" s="1"/>
  <c r="AC26"/>
  <c r="AF26" s="1"/>
  <c r="AG26"/>
  <c r="AL26" s="1"/>
  <c r="AM26" s="1"/>
  <c r="AO26" s="1"/>
  <c r="R26" i="13"/>
  <c r="S6"/>
  <c r="S26" s="1"/>
  <c r="AG19" i="12"/>
  <c r="AL19" s="1"/>
  <c r="AM19" s="1"/>
  <c r="AO19" s="1"/>
  <c r="AC19"/>
  <c r="AF19" s="1"/>
  <c r="AG16"/>
  <c r="AL16" s="1"/>
  <c r="AM16" s="1"/>
  <c r="AO16" s="1"/>
  <c r="AC16"/>
  <c r="AF16" s="1"/>
  <c r="AG21"/>
  <c r="AL21" s="1"/>
  <c r="AM21" s="1"/>
  <c r="AO21" s="1"/>
  <c r="AC21"/>
  <c r="AF21" s="1"/>
  <c r="AG22"/>
  <c r="AL22" s="1"/>
  <c r="AM22" s="1"/>
  <c r="AO22" s="1"/>
  <c r="AC22"/>
  <c r="AF22" s="1"/>
  <c r="AC12"/>
  <c r="AF12" s="1"/>
  <c r="AG12"/>
  <c r="AL12" s="1"/>
  <c r="AM12" s="1"/>
  <c r="AO12" s="1"/>
  <c r="AC8"/>
  <c r="AF8" s="1"/>
  <c r="AG8"/>
  <c r="AL8" s="1"/>
  <c r="AM8" s="1"/>
  <c r="AO8" s="1"/>
  <c r="AB55"/>
  <c r="AC6"/>
  <c r="AG6"/>
  <c r="AG15"/>
  <c r="AL15" s="1"/>
  <c r="AM15" s="1"/>
  <c r="AO15" s="1"/>
  <c r="AC15"/>
  <c r="AF15" s="1"/>
  <c r="AG20"/>
  <c r="AL20" s="1"/>
  <c r="AM20" s="1"/>
  <c r="AO20" s="1"/>
  <c r="AC20"/>
  <c r="AF20" s="1"/>
  <c r="AG17"/>
  <c r="AL17" s="1"/>
  <c r="AM17" s="1"/>
  <c r="AO17" s="1"/>
  <c r="AC17"/>
  <c r="AF17" s="1"/>
  <c r="AG18"/>
  <c r="AL18" s="1"/>
  <c r="AM18" s="1"/>
  <c r="AO18" s="1"/>
  <c r="AC18"/>
  <c r="AF18" s="1"/>
  <c r="V6" i="13"/>
  <c r="V26" s="1"/>
  <c r="AA55" i="12"/>
  <c r="AH43" i="21"/>
  <c r="I405" i="25"/>
  <c r="C627"/>
  <c r="F627" s="1"/>
  <c r="F629" s="1"/>
  <c r="C1365"/>
  <c r="F1365" s="1"/>
  <c r="F1367" s="1"/>
  <c r="C1473"/>
  <c r="F1473" s="1"/>
  <c r="F1475" s="1"/>
  <c r="C429"/>
  <c r="C431" s="1"/>
  <c r="C1419"/>
  <c r="F1419" s="1"/>
  <c r="F1421" s="1"/>
  <c r="C663"/>
  <c r="F663" s="1"/>
  <c r="F665" s="1"/>
  <c r="C1491"/>
  <c r="F1491" s="1"/>
  <c r="F1493" s="1"/>
  <c r="C555"/>
  <c r="F555" s="1"/>
  <c r="F557" s="1"/>
  <c r="C1599"/>
  <c r="F1599" s="1"/>
  <c r="F1601" s="1"/>
  <c r="C285"/>
  <c r="F285" s="1"/>
  <c r="F287" s="1"/>
  <c r="C87"/>
  <c r="F87" s="1"/>
  <c r="F89" s="1"/>
  <c r="C321"/>
  <c r="F321" s="1"/>
  <c r="F323" s="1"/>
  <c r="C33"/>
  <c r="F33" s="1"/>
  <c r="F35" s="1"/>
  <c r="AB6" i="21"/>
  <c r="AB53" s="1"/>
  <c r="AH22"/>
  <c r="I1450" i="25"/>
  <c r="I1539"/>
  <c r="I1547" s="1"/>
  <c r="J1540" s="1"/>
  <c r="Q88" s="1"/>
  <c r="V88" s="1"/>
  <c r="I1306"/>
  <c r="I549"/>
  <c r="I243"/>
  <c r="I316"/>
  <c r="AH14" i="21"/>
  <c r="I1522" i="25"/>
  <c r="I442"/>
  <c r="AH41" i="21"/>
  <c r="F305" i="25"/>
  <c r="C305"/>
  <c r="F539"/>
  <c r="I1324"/>
  <c r="F267"/>
  <c r="F269" s="1"/>
  <c r="C269"/>
  <c r="C539"/>
  <c r="AH23" i="21"/>
  <c r="AH26"/>
  <c r="C557" i="25"/>
  <c r="I495"/>
  <c r="T53" i="23" l="1"/>
  <c r="AC6" i="21"/>
  <c r="AC53" s="1"/>
  <c r="AF37"/>
  <c r="AF23"/>
  <c r="AF16"/>
  <c r="AF10"/>
  <c r="AF15"/>
  <c r="AF21"/>
  <c r="AF20"/>
  <c r="AF34"/>
  <c r="AF39"/>
  <c r="AF19"/>
  <c r="AG6"/>
  <c r="AG53" s="1"/>
  <c r="AD6"/>
  <c r="AF40"/>
  <c r="AF38"/>
  <c r="I441" i="25"/>
  <c r="AF42" i="21"/>
  <c r="AF31"/>
  <c r="AF29"/>
  <c r="AF14"/>
  <c r="AF35"/>
  <c r="AF30"/>
  <c r="AF18"/>
  <c r="AF41"/>
  <c r="AF32"/>
  <c r="AF12"/>
  <c r="AF13"/>
  <c r="AF9"/>
  <c r="AF36"/>
  <c r="AF8"/>
  <c r="AF22"/>
  <c r="U6" i="23"/>
  <c r="U53" s="1"/>
  <c r="C143" i="25"/>
  <c r="C449"/>
  <c r="C107"/>
  <c r="C1529"/>
  <c r="C377"/>
  <c r="C1313"/>
  <c r="C359"/>
  <c r="F1329"/>
  <c r="F1331" s="1"/>
  <c r="C161"/>
  <c r="C251"/>
  <c r="AP53" i="12"/>
  <c r="AQ53" s="1"/>
  <c r="AP35"/>
  <c r="AQ35" s="1"/>
  <c r="AP41"/>
  <c r="AQ41" s="1"/>
  <c r="AP47"/>
  <c r="AQ47" s="1"/>
  <c r="AP34"/>
  <c r="AQ34" s="1"/>
  <c r="AP39"/>
  <c r="AQ39" s="1"/>
  <c r="AP42"/>
  <c r="AQ42" s="1"/>
  <c r="AP7" i="20"/>
  <c r="AQ7" s="1"/>
  <c r="AP38" i="12"/>
  <c r="AQ38" s="1"/>
  <c r="AP43"/>
  <c r="AQ43" s="1"/>
  <c r="AF6" i="20"/>
  <c r="AF8" s="1"/>
  <c r="AB8"/>
  <c r="AM6"/>
  <c r="AP46" i="12"/>
  <c r="AQ46" s="1"/>
  <c r="AG7" i="26"/>
  <c r="AL6"/>
  <c r="AF9"/>
  <c r="C1565" i="25"/>
  <c r="F1401"/>
  <c r="F1403" s="1"/>
  <c r="C467"/>
  <c r="F501"/>
  <c r="F503" s="1"/>
  <c r="C287"/>
  <c r="C1439"/>
  <c r="C1637"/>
  <c r="C1349"/>
  <c r="C1457"/>
  <c r="F573"/>
  <c r="F575" s="1"/>
  <c r="C593"/>
  <c r="C413"/>
  <c r="C647"/>
  <c r="F177"/>
  <c r="F179" s="1"/>
  <c r="F17"/>
  <c r="C611"/>
  <c r="C233"/>
  <c r="AH25" i="21"/>
  <c r="AM25" s="1"/>
  <c r="AN25" s="1"/>
  <c r="AP25" s="1"/>
  <c r="AQ25" s="1"/>
  <c r="C1583" i="25"/>
  <c r="C323"/>
  <c r="C1367"/>
  <c r="F195"/>
  <c r="F197" s="1"/>
  <c r="C125"/>
  <c r="C341"/>
  <c r="C395"/>
  <c r="AM43" i="21"/>
  <c r="AN43" s="1"/>
  <c r="AP43" s="1"/>
  <c r="AQ43" s="1"/>
  <c r="AR43" s="1"/>
  <c r="F1617" i="25"/>
  <c r="F1619" s="1"/>
  <c r="C71"/>
  <c r="C665"/>
  <c r="C1511"/>
  <c r="C53"/>
  <c r="I369"/>
  <c r="AH21" i="21"/>
  <c r="C1385" i="25"/>
  <c r="F429"/>
  <c r="F431" s="1"/>
  <c r="C17"/>
  <c r="C35"/>
  <c r="C1475"/>
  <c r="C89"/>
  <c r="C629"/>
  <c r="C1421"/>
  <c r="C1493"/>
  <c r="C1601"/>
  <c r="AP18" i="12"/>
  <c r="AQ18" s="1"/>
  <c r="AP17"/>
  <c r="AQ17" s="1"/>
  <c r="AP20"/>
  <c r="AQ20" s="1"/>
  <c r="AP15"/>
  <c r="AQ15" s="1"/>
  <c r="AG55"/>
  <c r="AL6"/>
  <c r="AP8"/>
  <c r="AQ8" s="1"/>
  <c r="AP12"/>
  <c r="AQ12" s="1"/>
  <c r="AP22"/>
  <c r="AQ22" s="1"/>
  <c r="AP21"/>
  <c r="AQ21" s="1"/>
  <c r="AP16"/>
  <c r="AQ16" s="1"/>
  <c r="AP19"/>
  <c r="AQ19" s="1"/>
  <c r="AP26"/>
  <c r="AQ26" s="1"/>
  <c r="AP30"/>
  <c r="AQ30" s="1"/>
  <c r="AP13"/>
  <c r="AQ13" s="1"/>
  <c r="AP23"/>
  <c r="AQ23" s="1"/>
  <c r="AP27"/>
  <c r="AQ27" s="1"/>
  <c r="AP31"/>
  <c r="AQ31" s="1"/>
  <c r="AP11"/>
  <c r="AQ11" s="1"/>
  <c r="AP14"/>
  <c r="AQ14" s="1"/>
  <c r="AP24"/>
  <c r="AQ24" s="1"/>
  <c r="AP28"/>
  <c r="AQ28" s="1"/>
  <c r="AP9"/>
  <c r="AQ9" s="1"/>
  <c r="AP25"/>
  <c r="AQ25" s="1"/>
  <c r="AP29"/>
  <c r="AQ29" s="1"/>
  <c r="AP7"/>
  <c r="AQ7" s="1"/>
  <c r="AP10"/>
  <c r="AQ10" s="1"/>
  <c r="AC55"/>
  <c r="AF6"/>
  <c r="AF55" s="1"/>
  <c r="AF58" s="1"/>
  <c r="AH20" i="21"/>
  <c r="AM20" s="1"/>
  <c r="AN20" s="1"/>
  <c r="AP20" s="1"/>
  <c r="AH37"/>
  <c r="AH6"/>
  <c r="AM22"/>
  <c r="AN22" s="1"/>
  <c r="AP22" s="1"/>
  <c r="AQ22" s="1"/>
  <c r="AR22" s="1"/>
  <c r="AH15"/>
  <c r="I387" i="25"/>
  <c r="I171"/>
  <c r="AH35" i="21"/>
  <c r="AH32"/>
  <c r="I81" i="25"/>
  <c r="AH28" i="21"/>
  <c r="I1449" i="25"/>
  <c r="I1457" s="1"/>
  <c r="J1450" s="1"/>
  <c r="Q83" s="1"/>
  <c r="V83" s="1"/>
  <c r="I1377"/>
  <c r="I315"/>
  <c r="I323" s="1"/>
  <c r="J316" s="1"/>
  <c r="Q20" s="1"/>
  <c r="V20" s="1"/>
  <c r="I1359"/>
  <c r="I1367" s="1"/>
  <c r="J1360" s="1"/>
  <c r="Q78" s="1"/>
  <c r="V78" s="1"/>
  <c r="I567"/>
  <c r="I1305"/>
  <c r="I1313" s="1"/>
  <c r="J1306" s="1"/>
  <c r="Q75" s="1"/>
  <c r="V75" s="1"/>
  <c r="I550"/>
  <c r="I557" s="1"/>
  <c r="J550" s="1"/>
  <c r="Q33" s="1"/>
  <c r="V33" s="1"/>
  <c r="I351"/>
  <c r="AH18" i="21"/>
  <c r="AH13"/>
  <c r="I225" i="25"/>
  <c r="I1503"/>
  <c r="I621"/>
  <c r="I1557"/>
  <c r="AH39" i="21"/>
  <c r="I1323" i="25"/>
  <c r="I1331" s="1"/>
  <c r="I1593"/>
  <c r="I423"/>
  <c r="AH9" i="21"/>
  <c r="AM9" s="1"/>
  <c r="AN9" s="1"/>
  <c r="AP9" s="1"/>
  <c r="I1521" i="25"/>
  <c r="I1529" s="1"/>
  <c r="J1522" s="1"/>
  <c r="Q87" s="1"/>
  <c r="V87" s="1"/>
  <c r="AH38" i="21"/>
  <c r="AH31"/>
  <c r="I135" i="25"/>
  <c r="AH12" i="21"/>
  <c r="AH16"/>
  <c r="I279" i="25"/>
  <c r="I333"/>
  <c r="AH19" i="21"/>
  <c r="AH11"/>
  <c r="AD11"/>
  <c r="I117" i="25" s="1"/>
  <c r="I63"/>
  <c r="AH8" i="21"/>
  <c r="AH29"/>
  <c r="I189" i="25"/>
  <c r="I297"/>
  <c r="I298"/>
  <c r="I262"/>
  <c r="I261"/>
  <c r="AH10" i="21"/>
  <c r="I99" i="25"/>
  <c r="AH7" i="21"/>
  <c r="I45" i="25"/>
  <c r="AH36" i="21"/>
  <c r="I1485" i="25"/>
  <c r="AH24" i="21"/>
  <c r="I1575" i="25"/>
  <c r="AH40" i="21"/>
  <c r="I639" i="25"/>
  <c r="AH27" i="21"/>
  <c r="I585" i="25"/>
  <c r="I1611"/>
  <c r="AH42" i="21"/>
  <c r="I1629" i="25"/>
  <c r="AH30" i="21"/>
  <c r="I1341" i="25"/>
  <c r="I1395"/>
  <c r="AH33" i="21"/>
  <c r="I1413" i="25"/>
  <c r="I531"/>
  <c r="I532"/>
  <c r="I603"/>
  <c r="I449"/>
  <c r="J442" s="1"/>
  <c r="Q27" s="1"/>
  <c r="V27" s="1"/>
  <c r="I1431"/>
  <c r="AH34" i="21"/>
  <c r="I413" i="25"/>
  <c r="J406" s="1"/>
  <c r="Q25" s="1"/>
  <c r="V25" s="1"/>
  <c r="AH53" i="21" l="1"/>
  <c r="AD53"/>
  <c r="AF6"/>
  <c r="V6" i="23"/>
  <c r="V53" s="1"/>
  <c r="I1648" i="25"/>
  <c r="I1647"/>
  <c r="I1655" s="1"/>
  <c r="J1648" s="1"/>
  <c r="Q94" s="1"/>
  <c r="V94" s="1"/>
  <c r="J1324"/>
  <c r="Q76" s="1"/>
  <c r="V76" s="1"/>
  <c r="I657"/>
  <c r="I665" s="1"/>
  <c r="J658" s="1"/>
  <c r="Q39" s="1"/>
  <c r="V39" s="1"/>
  <c r="AL7" i="26"/>
  <c r="AM6"/>
  <c r="AO6" i="20"/>
  <c r="AM8"/>
  <c r="AM15" i="21"/>
  <c r="AN15" s="1"/>
  <c r="AP15" s="1"/>
  <c r="AQ15" s="1"/>
  <c r="AM12"/>
  <c r="AN12" s="1"/>
  <c r="AP12" s="1"/>
  <c r="AQ12" s="1"/>
  <c r="AR12" s="1"/>
  <c r="I10" i="25"/>
  <c r="I1432"/>
  <c r="I1439" s="1"/>
  <c r="J1432" s="1"/>
  <c r="Q82" s="1"/>
  <c r="V82" s="1"/>
  <c r="I604"/>
  <c r="I611" s="1"/>
  <c r="J604" s="1"/>
  <c r="Q36" s="1"/>
  <c r="V36" s="1"/>
  <c r="I1414"/>
  <c r="I1421" s="1"/>
  <c r="J1414" s="1"/>
  <c r="Q81" s="1"/>
  <c r="V81" s="1"/>
  <c r="I1396"/>
  <c r="I1403" s="1"/>
  <c r="J1396" s="1"/>
  <c r="Q80" s="1"/>
  <c r="V80" s="1"/>
  <c r="I1342"/>
  <c r="I1349" s="1"/>
  <c r="J1342" s="1"/>
  <c r="Q77" s="1"/>
  <c r="V77" s="1"/>
  <c r="I1630"/>
  <c r="I1637" s="1"/>
  <c r="J1630" s="1"/>
  <c r="Q93" s="1"/>
  <c r="V93" s="1"/>
  <c r="I1576"/>
  <c r="I1583" s="1"/>
  <c r="J1576" s="1"/>
  <c r="Q90" s="1"/>
  <c r="V90" s="1"/>
  <c r="I46"/>
  <c r="I53" s="1"/>
  <c r="J46" s="1"/>
  <c r="Q5" s="1"/>
  <c r="V5" s="1"/>
  <c r="I100"/>
  <c r="I107" s="1"/>
  <c r="J100" s="1"/>
  <c r="Q8" s="1"/>
  <c r="V8" s="1"/>
  <c r="I190"/>
  <c r="I197" s="1"/>
  <c r="J190" s="1"/>
  <c r="Q13" s="1"/>
  <c r="V13" s="1"/>
  <c r="I64"/>
  <c r="I71" s="1"/>
  <c r="J64" s="1"/>
  <c r="Q6" s="1"/>
  <c r="V6" s="1"/>
  <c r="I118"/>
  <c r="I125" s="1"/>
  <c r="J118" s="1"/>
  <c r="Q9" s="1"/>
  <c r="V9" s="1"/>
  <c r="AF11" i="21"/>
  <c r="I136" i="25"/>
  <c r="I143" s="1"/>
  <c r="J136" s="1"/>
  <c r="Q10" s="1"/>
  <c r="V10" s="1"/>
  <c r="I82"/>
  <c r="I89" s="1"/>
  <c r="J82" s="1"/>
  <c r="Q7" s="1"/>
  <c r="V7" s="1"/>
  <c r="I1468"/>
  <c r="I1475" s="1"/>
  <c r="J1468" s="1"/>
  <c r="Q84" s="1"/>
  <c r="V84" s="1"/>
  <c r="I622"/>
  <c r="I629" s="1"/>
  <c r="J622" s="1"/>
  <c r="Q37" s="1"/>
  <c r="V37" s="1"/>
  <c r="I244"/>
  <c r="I251" s="1"/>
  <c r="J244" s="1"/>
  <c r="Q16" s="1"/>
  <c r="V16" s="1"/>
  <c r="I1558"/>
  <c r="I1565" s="1"/>
  <c r="J1558" s="1"/>
  <c r="Q89" s="1"/>
  <c r="V89" s="1"/>
  <c r="I496"/>
  <c r="I503" s="1"/>
  <c r="J496" s="1"/>
  <c r="Q30" s="1"/>
  <c r="V30" s="1"/>
  <c r="I1612"/>
  <c r="I1619" s="1"/>
  <c r="J1612" s="1"/>
  <c r="Q92" s="1"/>
  <c r="V92" s="1"/>
  <c r="I586"/>
  <c r="I593" s="1"/>
  <c r="J586" s="1"/>
  <c r="Q35" s="1"/>
  <c r="V35" s="1"/>
  <c r="I640"/>
  <c r="I647" s="1"/>
  <c r="J640" s="1"/>
  <c r="Q38" s="1"/>
  <c r="V38" s="1"/>
  <c r="I1486"/>
  <c r="I1493" s="1"/>
  <c r="J1486" s="1"/>
  <c r="Q85" s="1"/>
  <c r="V85" s="1"/>
  <c r="I334"/>
  <c r="I341" s="1"/>
  <c r="J334" s="1"/>
  <c r="Q21" s="1"/>
  <c r="V21" s="1"/>
  <c r="I280"/>
  <c r="I287" s="1"/>
  <c r="J280" s="1"/>
  <c r="Q18" s="1"/>
  <c r="V18" s="1"/>
  <c r="I424"/>
  <c r="I431" s="1"/>
  <c r="J424" s="1"/>
  <c r="Q26" s="1"/>
  <c r="V26" s="1"/>
  <c r="I568"/>
  <c r="I575" s="1"/>
  <c r="J568" s="1"/>
  <c r="Q34" s="1"/>
  <c r="V34" s="1"/>
  <c r="I1378"/>
  <c r="I1385" s="1"/>
  <c r="J1378" s="1"/>
  <c r="Q79" s="1"/>
  <c r="V79" s="1"/>
  <c r="I352"/>
  <c r="I359" s="1"/>
  <c r="J352" s="1"/>
  <c r="Q22" s="1"/>
  <c r="V22" s="1"/>
  <c r="I172"/>
  <c r="I179" s="1"/>
  <c r="J172" s="1"/>
  <c r="Q12" s="1"/>
  <c r="V12" s="1"/>
  <c r="I1504"/>
  <c r="I1511" s="1"/>
  <c r="J1504" s="1"/>
  <c r="Q86" s="1"/>
  <c r="V86" s="1"/>
  <c r="I154"/>
  <c r="I161" s="1"/>
  <c r="J154" s="1"/>
  <c r="Q11" s="1"/>
  <c r="V11" s="1"/>
  <c r="I226"/>
  <c r="I233" s="1"/>
  <c r="J226" s="1"/>
  <c r="Q15" s="1"/>
  <c r="V15" s="1"/>
  <c r="I388"/>
  <c r="I395" s="1"/>
  <c r="J388" s="1"/>
  <c r="Q24" s="1"/>
  <c r="V24" s="1"/>
  <c r="I1594"/>
  <c r="I1601" s="1"/>
  <c r="J1594" s="1"/>
  <c r="Q91" s="1"/>
  <c r="V91" s="1"/>
  <c r="I370"/>
  <c r="I377" s="1"/>
  <c r="J370" s="1"/>
  <c r="Q23" s="1"/>
  <c r="V23" s="1"/>
  <c r="I9"/>
  <c r="AM31" i="21"/>
  <c r="AN31" s="1"/>
  <c r="AP31" s="1"/>
  <c r="AM27"/>
  <c r="AN27" s="1"/>
  <c r="AP27" s="1"/>
  <c r="AM21"/>
  <c r="AN21" s="1"/>
  <c r="AP21" s="1"/>
  <c r="AQ21" s="1"/>
  <c r="AR21" s="1"/>
  <c r="AM42"/>
  <c r="AN42" s="1"/>
  <c r="AP42" s="1"/>
  <c r="AM7"/>
  <c r="AN7" s="1"/>
  <c r="AP7" s="1"/>
  <c r="AM19"/>
  <c r="AN19" s="1"/>
  <c r="AP19" s="1"/>
  <c r="AM10"/>
  <c r="AN10" s="1"/>
  <c r="AP10" s="1"/>
  <c r="AM11"/>
  <c r="AN11" s="1"/>
  <c r="AP11" s="1"/>
  <c r="AM16"/>
  <c r="AN16" s="1"/>
  <c r="AP16" s="1"/>
  <c r="AM30"/>
  <c r="AN30" s="1"/>
  <c r="AP30" s="1"/>
  <c r="AQ30" s="1"/>
  <c r="AM40"/>
  <c r="AN40" s="1"/>
  <c r="AP40" s="1"/>
  <c r="AM13"/>
  <c r="AN13" s="1"/>
  <c r="AP13" s="1"/>
  <c r="AQ13" s="1"/>
  <c r="AR13" s="1"/>
  <c r="AM23"/>
  <c r="AN23" s="1"/>
  <c r="AP23" s="1"/>
  <c r="AQ23" s="1"/>
  <c r="AR23" s="1"/>
  <c r="AM37"/>
  <c r="AN37" s="1"/>
  <c r="AP37" s="1"/>
  <c r="AQ37" s="1"/>
  <c r="AR37" s="1"/>
  <c r="AM41"/>
  <c r="AN41" s="1"/>
  <c r="AP41" s="1"/>
  <c r="AQ41" s="1"/>
  <c r="AR41" s="1"/>
  <c r="AM26"/>
  <c r="AN26" s="1"/>
  <c r="AP26" s="1"/>
  <c r="AQ26" s="1"/>
  <c r="AR26" s="1"/>
  <c r="AM6"/>
  <c r="AM34"/>
  <c r="AN34" s="1"/>
  <c r="AP34" s="1"/>
  <c r="AM24"/>
  <c r="AN24" s="1"/>
  <c r="AP24" s="1"/>
  <c r="AQ24" s="1"/>
  <c r="AR24" s="1"/>
  <c r="AM36"/>
  <c r="AN36" s="1"/>
  <c r="AP36" s="1"/>
  <c r="AM29"/>
  <c r="AM8"/>
  <c r="AM18"/>
  <c r="AN18" s="1"/>
  <c r="AP18" s="1"/>
  <c r="AQ18" s="1"/>
  <c r="AR18" s="1"/>
  <c r="AM32"/>
  <c r="AN32" s="1"/>
  <c r="AP32" s="1"/>
  <c r="AQ32" s="1"/>
  <c r="AR32" s="1"/>
  <c r="AM14"/>
  <c r="AN14" s="1"/>
  <c r="AP14" s="1"/>
  <c r="AQ14" s="1"/>
  <c r="AR14" s="1"/>
  <c r="AM35"/>
  <c r="AN35" s="1"/>
  <c r="AP35" s="1"/>
  <c r="AQ35" s="1"/>
  <c r="AR35" s="1"/>
  <c r="AM33"/>
  <c r="AN33" s="1"/>
  <c r="AP33" s="1"/>
  <c r="AM38"/>
  <c r="AN38" s="1"/>
  <c r="AP38" s="1"/>
  <c r="AQ38" s="1"/>
  <c r="AR38" s="1"/>
  <c r="AM39"/>
  <c r="AN39" s="1"/>
  <c r="AP39" s="1"/>
  <c r="AQ39" s="1"/>
  <c r="AR39" s="1"/>
  <c r="AM28"/>
  <c r="AN28" s="1"/>
  <c r="AP28" s="1"/>
  <c r="AQ28" s="1"/>
  <c r="AR28" s="1"/>
  <c r="AL55" i="12"/>
  <c r="AM6"/>
  <c r="AN29" i="21"/>
  <c r="AP29" s="1"/>
  <c r="AQ29" s="1"/>
  <c r="AR29" s="1"/>
  <c r="I27" i="25"/>
  <c r="I28"/>
  <c r="AR25" i="21"/>
  <c r="I539" i="25"/>
  <c r="J532" s="1"/>
  <c r="Q32" s="1"/>
  <c r="V32" s="1"/>
  <c r="I305"/>
  <c r="J298" s="1"/>
  <c r="Q19" s="1"/>
  <c r="V19" s="1"/>
  <c r="AQ20" i="21"/>
  <c r="AR20" s="1"/>
  <c r="I269" i="25"/>
  <c r="J262" s="1"/>
  <c r="Q17" s="1"/>
  <c r="V17" s="1"/>
  <c r="AQ9" i="21"/>
  <c r="AR9" s="1"/>
  <c r="I460" i="25"/>
  <c r="I459"/>
  <c r="AF53" i="21" l="1"/>
  <c r="AM53"/>
  <c r="AO8" i="20"/>
  <c r="AP6"/>
  <c r="AP8" s="1"/>
  <c r="AO6" i="26"/>
  <c r="AM7"/>
  <c r="I17" i="25"/>
  <c r="J10" s="1"/>
  <c r="Q3" s="1"/>
  <c r="V3" s="1"/>
  <c r="AR15" i="21"/>
  <c r="AN6"/>
  <c r="AN8"/>
  <c r="AP8" s="1"/>
  <c r="AQ8" s="1"/>
  <c r="AR8" s="1"/>
  <c r="AM55" i="12"/>
  <c r="AO6"/>
  <c r="I35" i="25"/>
  <c r="J28" s="1"/>
  <c r="Q4" s="1"/>
  <c r="V4" s="1"/>
  <c r="AQ11" i="21"/>
  <c r="AR11" s="1"/>
  <c r="AQ16"/>
  <c r="AR16" s="1"/>
  <c r="AR30"/>
  <c r="AQ31"/>
  <c r="AR31" s="1"/>
  <c r="AQ19"/>
  <c r="AR19" s="1"/>
  <c r="AQ7"/>
  <c r="AR7" s="1"/>
  <c r="AQ10"/>
  <c r="AR10" s="1"/>
  <c r="AQ42"/>
  <c r="AR42" s="1"/>
  <c r="AQ34"/>
  <c r="AR34" s="1"/>
  <c r="AQ27"/>
  <c r="AR27" s="1"/>
  <c r="AQ40"/>
  <c r="AR40" s="1"/>
  <c r="I467" i="25"/>
  <c r="J460" s="1"/>
  <c r="Q28" s="1"/>
  <c r="V28" s="1"/>
  <c r="AQ33" i="21"/>
  <c r="AR33" s="1"/>
  <c r="AQ36"/>
  <c r="AR36" s="1"/>
  <c r="AN53" l="1"/>
  <c r="AO7" i="26"/>
  <c r="AP6"/>
  <c r="AP7" s="1"/>
  <c r="AQ6" i="20"/>
  <c r="AQ8" s="1"/>
  <c r="AP6" i="21"/>
  <c r="AP53" s="1"/>
  <c r="AO55" i="12"/>
  <c r="AP6"/>
  <c r="AP55" s="1"/>
  <c r="AQ6" i="26" l="1"/>
  <c r="AQ7" s="1"/>
  <c r="AQ6" i="12"/>
  <c r="AQ55" s="1"/>
  <c r="AQ58" s="1"/>
  <c r="AQ6" i="21"/>
  <c r="AQ53" s="1"/>
  <c r="AR6" l="1"/>
  <c r="AR53" s="1"/>
</calcChain>
</file>

<file path=xl/sharedStrings.xml><?xml version="1.0" encoding="utf-8"?>
<sst xmlns="http://schemas.openxmlformats.org/spreadsheetml/2006/main" count="6699" uniqueCount="427">
  <si>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</si>
  <si>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</si>
  <si>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</si>
  <si>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</si>
  <si>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</si>
  <si>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</si>
  <si>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</si>
  <si>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</si>
  <si>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</si>
  <si>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</si>
  <si>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</si>
  <si>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</si>
  <si>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</si>
  <si>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</si>
  <si>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</si>
  <si>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</si>
  <si>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</si>
  <si>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</si>
  <si>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</si>
  <si>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</si>
  <si>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</si>
  <si>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</si>
  <si>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</si>
  <si>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</si>
  <si>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</si>
  <si>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</si>
  <si>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</si>
  <si>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</si>
  <si>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</si>
  <si>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</si>
  <si>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</si>
  <si>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</si>
  <si>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</si>
  <si>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</si>
  <si>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</si>
  <si>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</si>
  <si>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</si>
  <si>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</si>
  <si>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</si>
  <si>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</si>
  <si>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</si>
  <si>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</si>
  <si>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</si>
  <si>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</si>
  <si>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</si>
  <si>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</si>
  <si>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</si>
  <si>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</si>
  <si>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</si>
  <si>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</si>
  <si>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</si>
  <si>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</si>
  <si>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</si>
  <si>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</si>
  <si>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</si>
  <si>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</si>
  <si>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</si>
  <si>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</si>
  <si>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</si>
  <si>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</si>
  <si>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</si>
  <si>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</si>
  <si>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</si>
  <si>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</si>
  <si>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</si>
  <si>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</si>
  <si>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</si>
  <si>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</si>
  <si>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</si>
  <si>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</si>
  <si>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</si>
  <si>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</si>
  <si>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</si>
  <si>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</si>
  <si>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</si>
  <si>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</si>
  <si>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</si>
  <si>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</si>
  <si>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</si>
  <si>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</si>
  <si>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</si>
  <si>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</si>
  <si>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</si>
  <si>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</si>
  <si>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</si>
  <si>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</si>
  <si>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</si>
  <si>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</si>
  <si>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</si>
  <si>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</si>
  <si>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</si>
  <si>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</si>
  <si>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</si>
  <si>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</si>
  <si>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</si>
  <si>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</si>
  <si>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</si>
  <si>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</si>
  <si>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</si>
  <si>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</si>
  <si>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</si>
  <si>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</si>
  <si>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</si>
  <si>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</si>
  <si>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</si>
  <si>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</si>
  <si>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</si>
  <si>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</si>
  <si>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</si>
  <si>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</si>
  <si>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</si>
  <si>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</si>
  <si>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</si>
  <si>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</si>
  <si>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</si>
  <si>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</si>
  <si>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</si>
  <si>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</si>
  <si>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</si>
  <si>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</si>
  <si>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</si>
  <si>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</si>
  <si>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</si>
  <si>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</si>
  <si>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</si>
  <si>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</si>
  <si>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</si>
  <si>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</si>
  <si>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</si>
  <si>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</si>
  <si>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</si>
  <si>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</si>
  <si>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</si>
  <si>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</si>
  <si>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</si>
  <si>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</si>
  <si>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</si>
  <si>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</si>
  <si>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</si>
  <si>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</si>
  <si>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</si>
  <si>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</si>
  <si>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</si>
  <si>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</si>
  <si>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</si>
  <si>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</si>
  <si>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</si>
  <si>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</si>
  <si>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</si>
  <si>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</si>
  <si>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</si>
  <si>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</si>
  <si>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</si>
  <si>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</si>
  <si>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</si>
  <si>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</si>
  <si>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</si>
  <si>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</si>
  <si>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</si>
  <si>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</si>
  <si>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</si>
  <si>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</si>
  <si>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</si>
  <si>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</si>
  <si>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</si>
  <si>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</si>
  <si>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</si>
  <si>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</si>
  <si>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</si>
  <si>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</si>
  <si>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</si>
  <si>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</si>
  <si>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</si>
  <si>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</si>
  <si>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</si>
  <si>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</si>
  <si>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</si>
  <si>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</si>
  <si>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</si>
  <si>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</si>
  <si>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</si>
  <si>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</si>
  <si>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</si>
  <si>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</si>
  <si>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</si>
  <si>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</si>
  <si>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</si>
  <si>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</si>
  <si>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</si>
  <si>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</si>
  <si>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</si>
  <si>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</si>
  <si>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</si>
  <si>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</si>
  <si>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</si>
  <si>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</si>
  <si>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</si>
  <si>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</si>
  <si>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</si>
  <si>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</si>
  <si>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</si>
  <si>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</si>
  <si>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</si>
  <si>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</si>
  <si>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</si>
  <si>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</si>
  <si>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</si>
  <si>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</si>
  <si>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</si>
  <si>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</si>
  <si>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</si>
  <si>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</si>
  <si>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</si>
  <si>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</si>
  <si>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</si>
  <si>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</si>
  <si>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</si>
  <si>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</si>
  <si>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</si>
  <si>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</si>
  <si>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</si>
  <si>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</si>
  <si>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</si>
  <si>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</si>
  <si>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</si>
  <si>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</si>
  <si>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</si>
  <si>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</si>
  <si>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</si>
  <si>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</si>
  <si>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</si>
  <si>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</si>
  <si>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</si>
  <si>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</si>
  <si>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</si>
  <si>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</si>
  <si>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</si>
  <si>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</si>
  <si>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</si>
  <si>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</si>
  <si>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</si>
  <si>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</si>
  <si>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</si>
  <si>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</si>
  <si>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</si>
  <si>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</si>
  <si>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</si>
  <si>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</si>
  <si>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</si>
  <si>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</si>
  <si>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</si>
  <si>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</si>
  <si>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</si>
  <si>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</si>
  <si>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</si>
  <si>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</si>
  <si>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</si>
  <si>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</si>
  <si>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</si>
  <si>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</si>
  <si>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</si>
  <si>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</si>
  <si>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</si>
  <si>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</si>
  <si>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</si>
  <si>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</si>
  <si>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</si>
  <si>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</si>
  <si>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</si>
  <si>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</si>
  <si>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</si>
  <si>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</si>
  <si>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</si>
  <si>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</si>
  <si>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</si>
  <si>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</si>
  <si>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</si>
  <si>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</si>
  <si>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</si>
  <si>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</si>
  <si>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</si>
  <si>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</si>
  <si>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</si>
  <si>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</si>
  <si>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</si>
  <si>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</si>
  <si>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</si>
  <si>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</si>
  <si>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</si>
  <si>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</si>
  <si>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</si>
  <si>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</si>
  <si>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</si>
  <si>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</si>
  <si>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</si>
  <si>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</si>
  <si>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</si>
  <si>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</si>
  <si>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</si>
  <si>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</si>
  <si>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</si>
  <si>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</si>
  <si>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</si>
  <si>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</si>
  <si>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</si>
  <si>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</si>
  <si>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</si>
  <si>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</si>
  <si>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</si>
  <si>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</si>
  <si>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</si>
  <si>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</si>
  <si>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</si>
  <si>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</si>
  <si>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</si>
  <si>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</si>
  <si>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</si>
  <si>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</si>
  <si>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</si>
  <si>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</si>
  <si>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</si>
  <si>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</si>
  <si>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</si>
  <si>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</si>
  <si>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</si>
  <si>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</si>
  <si>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</si>
  <si>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</si>
  <si>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</si>
  <si>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</si>
  <si>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</si>
  <si>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</si>
  <si>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</si>
  <si>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</si>
  <si>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</si>
  <si>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</si>
  <si>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</si>
  <si>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</si>
  <si>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</si>
  <si>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</si>
  <si>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</si>
  <si>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</si>
  <si>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</si>
  <si>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</si>
  <si>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</si>
  <si>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</si>
  <si>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</si>
  <si>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</si>
  <si>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</si>
  <si>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</si>
  <si>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</si>
  <si>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</si>
  <si>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</si>
  <si>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</si>
  <si>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</si>
  <si>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</si>
  <si>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</si>
  <si>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</si>
  <si>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</si>
  <si>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</si>
  <si>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</si>
  <si>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</si>
  <si>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</si>
  <si>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</si>
  <si>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</si>
  <si>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</si>
  <si>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</si>
  <si>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</si>
  <si>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</si>
  <si>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</si>
  <si>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</si>
  <si>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</si>
  <si>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</si>
  <si>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</si>
  <si>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</si>
  <si>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</si>
  <si>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</si>
  <si>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</si>
  <si>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</si>
  <si>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</si>
  <si>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</si>
  <si>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</si>
  <si>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</si>
  <si>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</si>
  <si>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</si>
  <si>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</si>
  <si>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</si>
  <si>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</si>
  <si>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</si>
  <si>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</si>
  <si>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</si>
  <si>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</si>
  <si>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</si>
  <si>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</si>
  <si>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</si>
  <si>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</si>
  <si>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</si>
  <si>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</si>
  <si>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</si>
  <si>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</si>
  <si>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</si>
  <si>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</si>
  <si>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</si>
  <si>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</si>
  <si>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</si>
  <si>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</si>
  <si>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</si>
  <si>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</si>
  <si>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</si>
  <si>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</si>
  <si>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</si>
  <si>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</si>
  <si>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</si>
  <si>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</si>
  <si>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</si>
  <si>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</si>
  <si>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</si>
  <si>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Rohit Chaudhary</t>
  </si>
  <si>
    <t>Chitaranjan Chaudhary</t>
  </si>
  <si>
    <t>Picker</t>
  </si>
  <si>
    <t>Lenovo (India) Private Ltd</t>
  </si>
  <si>
    <t>101742184713</t>
  </si>
  <si>
    <t>6931623169</t>
  </si>
  <si>
    <t>Ravi Kumar</t>
  </si>
  <si>
    <t>Kartar Singh</t>
  </si>
  <si>
    <t xml:space="preserve">100878837700 </t>
  </si>
  <si>
    <t xml:space="preserve"> 6933081613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</si>
</sst>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mmmm/yyyy"/>
    <numFmt numFmtId="165" formatCode="d/mmm/yy;@"/>
    <numFmt numFmtId="166" formatCode="0.0"/>
  </numFmts>
  <fonts count="24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</borders>
  <cellStyleXfs count="60"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16" fillId="0" borderId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NumberFormat="0" applyFill="0" applyBorder="0" applyAlignment="0" applyProtection="0"/>
    <xf numFmtId="0" fontId="15" fillId="0" borderId="0"/>
    <xf numFmtId="0" fontId="16" fillId="0" borderId="0"/>
    <xf numFmtId="0" fontId="16" fillId="0" borderId="0" applyNumberFormat="0" applyFill="0" applyBorder="0" applyAlignment="0" applyProtection="0"/>
    <xf numFmtId="0" fontId="20" fillId="0" borderId="0"/>
    <xf numFmtId="0" fontId="21" fillId="0" borderId="0"/>
    <xf numFmtId="165" fontId="21" fillId="0" borderId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2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 applyNumberFormat="0" applyFill="0" applyBorder="0" applyAlignment="0" applyProtection="0"/>
    <xf numFmtId="0" fontId="1" fillId="0" borderId="0"/>
    <xf numFmtId="0" fontId="21" fillId="0" borderId="0"/>
    <xf numFmtId="0" fontId="21" fillId="0" borderId="0" applyNumberFormat="0" applyFill="0" applyBorder="0" applyAlignment="0" applyProtection="0"/>
  </cellStyleXfs>
  <cellXfs count="194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4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5" fillId="0" borderId="11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5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5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7" fillId="0" borderId="15" xfId="0" applyNumberFormat="1" applyFont="1" applyBorder="1" applyAlignment="1">
      <alignment horizontal="left" vertical="top" shrinkToFit="1"/>
    </xf>
    <xf numFmtId="2" fontId="7" fillId="0" borderId="26" xfId="0" applyNumberFormat="1" applyFont="1" applyBorder="1" applyAlignment="1">
      <alignment horizontal="left" vertical="top" shrinkToFit="1"/>
    </xf>
    <xf numFmtId="0" fontId="7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9" fillId="0" borderId="12" xfId="0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6" fillId="0" borderId="3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5" fillId="0" borderId="31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1" fontId="5" fillId="0" borderId="33" xfId="0" applyNumberFormat="1" applyFont="1" applyBorder="1" applyAlignment="1">
      <alignment horizontal="left" vertical="top" shrinkToFit="1"/>
    </xf>
    <xf numFmtId="1" fontId="5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1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6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9" fillId="0" borderId="40" xfId="0" applyFont="1" applyBorder="1" applyAlignment="1">
      <alignment horizontal="left" vertical="top"/>
    </xf>
    <xf numFmtId="0" fontId="9" fillId="0" borderId="20" xfId="0" applyFont="1" applyBorder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1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2" fillId="0" borderId="1" xfId="0" applyNumberFormat="1" applyFont="1" applyBorder="1"/>
    <xf numFmtId="0" fontId="2" fillId="0" borderId="0" xfId="0" applyFont="1"/>
    <xf numFmtId="1" fontId="0" fillId="0" borderId="0" xfId="0" applyNumberFormat="1"/>
    <xf numFmtId="1" fontId="2" fillId="0" borderId="0" xfId="0" applyNumberFormat="1" applyFont="1"/>
    <xf numFmtId="0" fontId="2" fillId="0" borderId="0" xfId="0" applyFont="1" applyAlignment="1" applyProtection="1">
      <alignment horizontal="center" vertical="center" wrapText="1"/>
      <protection locked="0"/>
    </xf>
    <xf numFmtId="49" fontId="13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0" xfId="0" applyNumberFormat="1" applyFont="1" applyProtection="1">
      <protection locked="0"/>
    </xf>
    <xf numFmtId="1" fontId="2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1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readingOrder="1"/>
    </xf>
    <xf numFmtId="0" fontId="14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3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3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2" fontId="7" fillId="0" borderId="17" xfId="0" applyNumberFormat="1" applyFont="1" applyBorder="1" applyAlignment="1">
      <alignment horizontal="left" vertical="top" shrinkToFit="1"/>
    </xf>
    <xf numFmtId="2" fontId="7" fillId="0" borderId="19" xfId="0" applyNumberFormat="1" applyFont="1" applyBorder="1" applyAlignment="1">
      <alignment horizontal="left" vertical="top" shrinkToFit="1"/>
    </xf>
    <xf numFmtId="2" fontId="7" fillId="0" borderId="18" xfId="0" applyNumberFormat="1" applyFont="1" applyBorder="1" applyAlignment="1">
      <alignment horizontal="left" vertical="top" shrinkToFit="1"/>
    </xf>
    <xf numFmtId="2" fontId="9" fillId="0" borderId="17" xfId="0" applyNumberFormat="1" applyFont="1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2" fontId="7" fillId="0" borderId="7" xfId="0" applyNumberFormat="1" applyFont="1" applyBorder="1" applyAlignment="1">
      <alignment horizontal="left" vertical="top" shrinkToFit="1"/>
    </xf>
    <xf numFmtId="2" fontId="7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7" fillId="0" borderId="14" xfId="0" applyNumberFormat="1" applyFont="1" applyBorder="1" applyAlignment="1">
      <alignment horizontal="left" vertical="top" shrinkToFit="1"/>
    </xf>
    <xf numFmtId="2" fontId="7" fillId="0" borderId="0" xfId="0" applyNumberFormat="1" applyFont="1" applyAlignment="1">
      <alignment horizontal="left" vertical="top" shrinkToFit="1"/>
    </xf>
    <xf numFmtId="2" fontId="10" fillId="0" borderId="39" xfId="0" applyNumberFormat="1" applyFont="1" applyBorder="1" applyAlignment="1">
      <alignment horizontal="left" vertical="top" shrinkToFit="1"/>
    </xf>
    <xf numFmtId="2" fontId="10" fillId="0" borderId="11" xfId="0" applyNumberFormat="1" applyFont="1" applyBorder="1" applyAlignment="1">
      <alignment horizontal="left" vertical="top" shrinkToFit="1"/>
    </xf>
    <xf numFmtId="0" fontId="6" fillId="0" borderId="38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39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1" fontId="5" fillId="0" borderId="32" xfId="0" applyNumberFormat="1" applyFont="1" applyBorder="1" applyAlignment="1">
      <alignment horizontal="left" vertical="top" shrinkToFit="1"/>
    </xf>
    <xf numFmtId="1" fontId="5" fillId="0" borderId="31" xfId="0" applyNumberFormat="1" applyFont="1" applyBorder="1" applyAlignment="1">
      <alignment horizontal="left" vertical="top" shrinkToFit="1"/>
    </xf>
    <xf numFmtId="1" fontId="5" fillId="0" borderId="27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2" fontId="7" fillId="0" borderId="15" xfId="0" applyNumberFormat="1" applyFont="1" applyBorder="1" applyAlignment="1">
      <alignment horizontal="left" vertical="top" shrinkToFit="1"/>
    </xf>
    <xf numFmtId="2" fontId="9" fillId="0" borderId="2" xfId="0" applyNumberFormat="1" applyFont="1" applyBorder="1" applyAlignment="1">
      <alignment horizontal="left" vertical="top"/>
    </xf>
    <xf numFmtId="2" fontId="9" fillId="0" borderId="21" xfId="0" applyNumberFormat="1" applyFont="1" applyBorder="1" applyAlignment="1">
      <alignment horizontal="left" vertical="top"/>
    </xf>
    <xf numFmtId="0" fontId="6" fillId="0" borderId="36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37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2" fontId="10" fillId="0" borderId="37" xfId="0" applyNumberFormat="1" applyFont="1" applyBorder="1" applyAlignment="1">
      <alignment horizontal="left" vertical="top" shrinkToFit="1"/>
    </xf>
  </cellXfs>
  <cellStyles count="60">
    <cellStyle name=" Task]_x000d_&#10;TaskName=Scan At_x000d_&#10;TaskID=3_x000d_&#10;WorkstationName=SmarTone_x000d_&#10;LastExecuted=0_x000d_&#10;LastSt" xfId="1"/>
    <cellStyle name=" Task]_x000d_&#10;TaskName=Scan At_x000d_&#10;TaskID=3_x000d_&#10;WorkstationName=SmarTone_x000d_&#10;LastExecuted=0_x000d_&#10;LastSt 12" xfId="8"/>
    <cellStyle name=" Task]_x000d_&#10;TaskName=Scan At_x000d_&#10;TaskID=3_x000d_&#10;WorkstationName=SmarTone_x000d_&#10;LastExecuted=0_x000d_&#10;LastSt 12 2" xfId="5"/>
    <cellStyle name=" Task]_x000d_&#10;TaskName=Scan At_x000d_&#10;TaskID=3_x000d_&#10;WorkstationName=SmarTone_x000d_&#10;LastExecuted=0_x000d_&#10;LastSt 12 2 2" xfId="36"/>
    <cellStyle name=" Task]_x000d_&#10;TaskName=Scan At_x000d_&#10;TaskID=3_x000d_&#10;WorkstationName=SmarTone_x000d_&#10;LastExecuted=0_x000d_&#10;LastSt 12 3" xfId="35"/>
    <cellStyle name=" Task]_x000d_&#10;TaskName=Scan At_x000d_&#10;TaskID=3_x000d_&#10;WorkstationName=SmarTone_x000d_&#10;LastExecuted=0_x000d_&#10;LastSt 17" xfId="9"/>
    <cellStyle name=" Task]_x000d_&#10;TaskName=Scan At_x000d_&#10;TaskID=3_x000d_&#10;WorkstationName=SmarTone_x000d_&#10;LastExecuted=0_x000d_&#10;LastSt 17 2" xfId="37"/>
    <cellStyle name=" Task]_x000d_&#10;TaskName=Scan At_x000d_&#10;TaskID=3_x000d_&#10;WorkstationName=SmarTone_x000d_&#10;LastExecuted=0_x000d_&#10;LastSt 2" xfId="11"/>
    <cellStyle name=" Task]_x000d_&#10;TaskName=Scan At_x000d_&#10;TaskID=3_x000d_&#10;WorkstationName=SmarTone_x000d_&#10;LastExecuted=0_x000d_&#10;LastSt 2 2" xfId="38"/>
    <cellStyle name=" Task]_x000d_&#10;TaskName=Scan At_x000d_&#10;TaskID=3_x000d_&#10;WorkstationName=SmarTone_x000d_&#10;LastExecuted=0_x000d_&#10;LastSt 22" xfId="10"/>
    <cellStyle name=" Task]_x000d_&#10;TaskName=Scan At_x000d_&#10;TaskID=3_x000d_&#10;WorkstationName=SmarTone_x000d_&#10;LastExecuted=0_x000d_&#10;LastSt 22 2" xfId="39"/>
    <cellStyle name=" Task]_x000d_&#10;TaskName=Scan At_x000d_&#10;TaskID=3_x000d_&#10;WorkstationName=SmarTone_x000d_&#10;LastExecuted=0_x000d_&#10;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1" xfId="20"/>
    <cellStyle name="Normal 31 2" xfId="5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7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%20DESKTOP/Desktop/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llo/AppData/Local/Temp/DM%20Industries-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9" t="s">
        <v>16</v>
      </c>
      <c r="AP4" s="129"/>
      <c r="AQ4" s="129"/>
    </row>
    <row r="5" spans="1:47" s="97" customFormat="1" ht="10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5" priority="8"/>
  </conditionalFormatting>
  <conditionalFormatting sqref="B33">
    <cfRule type="containsText" dxfId="174" priority="4" operator="containsText" text="PA">
      <formula>NOT(ISERROR(SEARCH("PA",B33)))</formula>
    </cfRule>
    <cfRule type="containsText" dxfId="173" priority="5" stopIfTrue="1" operator="containsText" text="pa">
      <formula>NOT(ISERROR(SEARCH("pa",B33)))</formula>
    </cfRule>
    <cfRule type="containsText" dxfId="172" priority="6" stopIfTrue="1" operator="containsText" text="aa">
      <formula>NOT(ISERROR(SEARCH("aa",B33)))</formula>
    </cfRule>
  </conditionalFormatting>
  <conditionalFormatting sqref="I42">
    <cfRule type="duplicateValues" dxfId="171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56"/>
  <sheetViews>
    <sheetView workbookViewId="0">
      <pane xSplit="7" ySplit="5" topLeftCell="AI28" activePane="bottomRight" state="frozen"/>
      <selection activeCell="P5" sqref="P5"/>
      <selection pane="topRight" activeCell="P5" sqref="P5"/>
      <selection pane="bottomLeft" activeCell="P5" sqref="P5"/>
      <selection pane="bottomRight" activeCell="AP53" sqref="AP53"/>
    </sheetView>
  </sheetViews>
  <sheetFormatPr defaultColWidth="8.85546875" defaultRowHeight="12.75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hidden="1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hidden="1" customWidth="1"/>
    <col min="19" max="19" width="1.5703125" style="2" hidden="1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8.85546875" style="2"/>
  </cols>
  <sheetData>
    <row r="1" spans="1:46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46">
      <c r="A2" s="5" t="s">
        <v>3</v>
      </c>
      <c r="B2" s="6">
        <v>45017</v>
      </c>
      <c r="F2" s="3" t="s">
        <v>4</v>
      </c>
      <c r="G2" s="4">
        <v>46</v>
      </c>
      <c r="O2" s="4"/>
    </row>
    <row r="3" spans="1:46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46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8"/>
      <c r="AP4" s="129" t="s">
        <v>16</v>
      </c>
      <c r="AQ4" s="129"/>
      <c r="AR4" s="129"/>
    </row>
    <row r="5" spans="1:46" s="97" customFormat="1" ht="83.25" customHeight="1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</row>
    <row r="6" spans="1:46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12" t="s">
        <v>79</v>
      </c>
      <c r="I6" s="118" t="s">
        <v>240</v>
      </c>
      <c r="J6" s="71" t="s">
        <v>241</v>
      </c>
      <c r="K6" s="9">
        <v>25</v>
      </c>
      <c r="L6" s="9">
        <v>24</v>
      </c>
      <c r="M6" s="9">
        <v>0</v>
      </c>
      <c r="N6" s="9">
        <v>0</v>
      </c>
      <c r="O6" s="9">
        <f t="shared" ref="O6" si="0">SUM(L6:N6)</f>
        <v>24</v>
      </c>
      <c r="P6" s="15">
        <v>18993</v>
      </c>
      <c r="Q6" s="15">
        <v>413</v>
      </c>
      <c r="R6" s="9">
        <v>0</v>
      </c>
      <c r="S6" s="9">
        <v>0</v>
      </c>
      <c r="T6" s="9">
        <f>ROUND(SUM(P6:S6),0)</f>
        <v>19406</v>
      </c>
      <c r="U6" s="9">
        <f t="shared" ref="U6:X6" si="1">ROUND(P6/$K6*$O6,0)</f>
        <v>18233</v>
      </c>
      <c r="V6" s="9">
        <f t="shared" si="1"/>
        <v>396</v>
      </c>
      <c r="W6" s="9">
        <f t="shared" si="1"/>
        <v>0</v>
      </c>
      <c r="X6" s="9">
        <f t="shared" si="1"/>
        <v>0</v>
      </c>
      <c r="Y6" s="9">
        <f>ROUND(SUM(U6:X6),0)</f>
        <v>18629</v>
      </c>
      <c r="Z6" s="9">
        <f>ROUNDUP(U6*8.33/100,0)</f>
        <v>1519</v>
      </c>
      <c r="AA6" s="9">
        <f>ROUND(Y6*5.76%,0)</f>
        <v>1073</v>
      </c>
      <c r="AB6" s="11">
        <f>Y6+AA6+Z6</f>
        <v>21221</v>
      </c>
      <c r="AC6" s="11">
        <f>ROUNDUP(IF(T6&gt;21000,0,AB6*0.75%),0)</f>
        <v>160</v>
      </c>
      <c r="AD6" s="102">
        <f t="shared" ref="AD6:AD24" si="2">ROUND(AB6-V6-Z6,0)*12%</f>
        <v>2316.7199999999998</v>
      </c>
      <c r="AE6" s="11">
        <v>1</v>
      </c>
      <c r="AF6" s="11">
        <f t="shared" ref="AF6:AF46" si="3">ROUND((AB6+AK6)-(AC6+AD6+AE6),0)</f>
        <v>18743</v>
      </c>
      <c r="AG6" s="11">
        <f>ROUNDUP(AB6*3.25%,0)</f>
        <v>690</v>
      </c>
      <c r="AH6" s="102">
        <f t="shared" ref="AH6:AH24" si="4">ROUND(AB6-V6-Z6,0)*13%</f>
        <v>2509.7800000000002</v>
      </c>
      <c r="AI6" s="9">
        <v>2</v>
      </c>
      <c r="AJ6" s="11">
        <f>ROUND(175/K6*O6,0)</f>
        <v>168</v>
      </c>
      <c r="AK6" s="9">
        <v>0</v>
      </c>
      <c r="AL6" s="9">
        <v>0</v>
      </c>
      <c r="AM6" s="102">
        <f>SUM(AG6:AL6)</f>
        <v>3369.78</v>
      </c>
      <c r="AN6" s="102">
        <f t="shared" ref="AN6:AN24" si="5">AB6+AM6</f>
        <v>24590.78</v>
      </c>
      <c r="AO6" s="102">
        <f>ROUND(675/K6*O6,0)</f>
        <v>648</v>
      </c>
      <c r="AP6" s="102">
        <f>AN6+AO6</f>
        <v>25238.78</v>
      </c>
      <c r="AQ6" s="102">
        <f>ROUND(AP6*18%,0)</f>
        <v>4543</v>
      </c>
      <c r="AR6" s="104">
        <f>AP6+AQ6</f>
        <v>29781.78</v>
      </c>
      <c r="AS6" s="97"/>
      <c r="AT6" s="97"/>
    </row>
    <row r="7" spans="1:46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2" t="s">
        <v>79</v>
      </c>
      <c r="I7" s="118" t="s">
        <v>245</v>
      </c>
      <c r="J7" s="71" t="s">
        <v>246</v>
      </c>
      <c r="K7" s="9">
        <v>25</v>
      </c>
      <c r="L7" s="9">
        <v>19</v>
      </c>
      <c r="M7" s="9">
        <v>0</v>
      </c>
      <c r="N7" s="9">
        <v>0</v>
      </c>
      <c r="O7" s="9">
        <f t="shared" ref="O7:O51" si="6">SUM(L7:N7)</f>
        <v>19</v>
      </c>
      <c r="P7" s="15">
        <v>18993</v>
      </c>
      <c r="Q7" s="15">
        <v>0</v>
      </c>
      <c r="R7" s="9">
        <v>0</v>
      </c>
      <c r="S7" s="9">
        <v>0</v>
      </c>
      <c r="T7" s="9">
        <f t="shared" ref="T7" si="7">ROUND(SUM(P7:S7),0)</f>
        <v>18993</v>
      </c>
      <c r="U7" s="9">
        <f t="shared" ref="U7:U46" si="8">ROUND(P7/$K7*$O7,0)</f>
        <v>14435</v>
      </c>
      <c r="V7" s="9">
        <f t="shared" ref="V7:V46" si="9">ROUND(Q7/$K7*$O7,0)</f>
        <v>0</v>
      </c>
      <c r="W7" s="9">
        <f t="shared" ref="W7:W46" si="10">ROUND(R7/$K7*$O7,0)</f>
        <v>0</v>
      </c>
      <c r="X7" s="9">
        <f t="shared" ref="X7:X46" si="11">ROUND(S7/$K7*$O7,0)</f>
        <v>0</v>
      </c>
      <c r="Y7" s="9">
        <f t="shared" ref="Y7" si="12">ROUND(SUM(U7:X7),0)</f>
        <v>14435</v>
      </c>
      <c r="Z7" s="9">
        <f t="shared" ref="Z7:Z51" si="13">ROUNDUP(U7*8.33/100,0)</f>
        <v>1203</v>
      </c>
      <c r="AA7" s="9">
        <f t="shared" ref="AA7:AA46" si="14">ROUND(Y7*5.76%,0)</f>
        <v>831</v>
      </c>
      <c r="AB7" s="11">
        <f t="shared" ref="AB7:AB46" si="15">Y7+AA7+Z7</f>
        <v>16469</v>
      </c>
      <c r="AC7" s="11">
        <f t="shared" ref="AC7:AC50" si="16">ROUNDUP(IF(T7&gt;21000,0,AB7*0.75%),0)</f>
        <v>124</v>
      </c>
      <c r="AD7" s="102">
        <f t="shared" si="2"/>
        <v>1831.9199999999998</v>
      </c>
      <c r="AE7" s="11">
        <v>1</v>
      </c>
      <c r="AF7" s="11">
        <f t="shared" si="3"/>
        <v>14512</v>
      </c>
      <c r="AG7" s="11">
        <f t="shared" ref="AG7:AG24" si="17">ROUNDUP(AB7*3.25%,0)</f>
        <v>536</v>
      </c>
      <c r="AH7" s="102">
        <f t="shared" si="4"/>
        <v>1984.5800000000002</v>
      </c>
      <c r="AI7" s="9">
        <v>2</v>
      </c>
      <c r="AJ7" s="11">
        <f t="shared" ref="AJ7:AJ46" si="18">ROUND(175/K7*O7,0)</f>
        <v>133</v>
      </c>
      <c r="AK7" s="9">
        <v>0</v>
      </c>
      <c r="AL7" s="9">
        <v>0</v>
      </c>
      <c r="AM7" s="102">
        <f t="shared" ref="AM7:AM45" si="19">SUM(AG7:AL7)</f>
        <v>2655.58</v>
      </c>
      <c r="AN7" s="102">
        <f t="shared" si="5"/>
        <v>19124.580000000002</v>
      </c>
      <c r="AO7" s="102">
        <f t="shared" ref="AO7:AO51" si="20">ROUND(675/K7*O7,0)</f>
        <v>513</v>
      </c>
      <c r="AP7" s="102">
        <f t="shared" ref="AP7" si="21">AN7+AO7</f>
        <v>19637.580000000002</v>
      </c>
      <c r="AQ7" s="102">
        <f t="shared" ref="AQ7" si="22">ROUND(AP7*18%,0)</f>
        <v>3535</v>
      </c>
      <c r="AR7" s="104">
        <f t="shared" ref="AR7" si="23">AP7+AQ7</f>
        <v>23172.58</v>
      </c>
      <c r="AS7" s="97"/>
      <c r="AT7" s="97"/>
    </row>
    <row r="8" spans="1:46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2" t="s">
        <v>65</v>
      </c>
      <c r="I8" s="71" t="s">
        <v>248</v>
      </c>
      <c r="J8" s="71" t="s">
        <v>249</v>
      </c>
      <c r="K8" s="9">
        <v>25</v>
      </c>
      <c r="L8" s="9">
        <v>25</v>
      </c>
      <c r="M8" s="9">
        <v>0</v>
      </c>
      <c r="N8" s="9">
        <v>0</v>
      </c>
      <c r="O8" s="9">
        <f t="shared" si="6"/>
        <v>25</v>
      </c>
      <c r="P8" s="15">
        <v>17234</v>
      </c>
      <c r="Q8" s="15">
        <v>0</v>
      </c>
      <c r="R8" s="9">
        <v>0</v>
      </c>
      <c r="S8" s="9">
        <v>0</v>
      </c>
      <c r="T8" s="9">
        <f t="shared" ref="T8:T10" si="24">ROUND(SUM(P8:S8),0)</f>
        <v>17234</v>
      </c>
      <c r="U8" s="9">
        <f t="shared" si="8"/>
        <v>17234</v>
      </c>
      <c r="V8" s="9">
        <f t="shared" si="9"/>
        <v>0</v>
      </c>
      <c r="W8" s="9">
        <f t="shared" si="10"/>
        <v>0</v>
      </c>
      <c r="X8" s="9">
        <f t="shared" si="11"/>
        <v>0</v>
      </c>
      <c r="Y8" s="9">
        <f t="shared" ref="Y8:Y10" si="25">ROUND(SUM(U8:X8),0)</f>
        <v>17234</v>
      </c>
      <c r="Z8" s="9">
        <f t="shared" si="13"/>
        <v>1436</v>
      </c>
      <c r="AA8" s="9">
        <f t="shared" si="14"/>
        <v>993</v>
      </c>
      <c r="AB8" s="11">
        <f t="shared" si="15"/>
        <v>19663</v>
      </c>
      <c r="AC8" s="11">
        <f t="shared" si="16"/>
        <v>148</v>
      </c>
      <c r="AD8" s="102">
        <f t="shared" si="2"/>
        <v>2187.2399999999998</v>
      </c>
      <c r="AE8" s="11">
        <v>1</v>
      </c>
      <c r="AF8" s="11">
        <f t="shared" si="3"/>
        <v>17327</v>
      </c>
      <c r="AG8" s="11">
        <f t="shared" si="17"/>
        <v>640</v>
      </c>
      <c r="AH8" s="102">
        <f t="shared" si="4"/>
        <v>2369.5100000000002</v>
      </c>
      <c r="AI8" s="9">
        <v>2</v>
      </c>
      <c r="AJ8" s="11">
        <f t="shared" si="18"/>
        <v>175</v>
      </c>
      <c r="AK8" s="9">
        <v>0</v>
      </c>
      <c r="AL8" s="9">
        <v>0</v>
      </c>
      <c r="AM8" s="102">
        <f t="shared" si="19"/>
        <v>3186.51</v>
      </c>
      <c r="AN8" s="102">
        <f t="shared" si="5"/>
        <v>22849.510000000002</v>
      </c>
      <c r="AO8" s="102">
        <f t="shared" si="20"/>
        <v>675</v>
      </c>
      <c r="AP8" s="102">
        <f t="shared" ref="AP8:AP10" si="26">AN8+AO8</f>
        <v>23524.510000000002</v>
      </c>
      <c r="AQ8" s="102">
        <f t="shared" ref="AQ8:AQ10" si="27">ROUND(AP8*18%,0)</f>
        <v>4234</v>
      </c>
      <c r="AR8" s="104">
        <f t="shared" ref="AR8:AR10" si="28">AP8+AQ8</f>
        <v>27758.510000000002</v>
      </c>
      <c r="AS8" s="97"/>
      <c r="AT8" s="97"/>
    </row>
    <row r="9" spans="1:46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2" t="s">
        <v>65</v>
      </c>
      <c r="I9" s="118" t="s">
        <v>251</v>
      </c>
      <c r="J9" s="71" t="s">
        <v>252</v>
      </c>
      <c r="K9" s="9">
        <v>25</v>
      </c>
      <c r="L9" s="9">
        <v>24</v>
      </c>
      <c r="M9" s="9">
        <v>0</v>
      </c>
      <c r="N9" s="9">
        <v>0</v>
      </c>
      <c r="O9" s="9">
        <f t="shared" si="6"/>
        <v>24</v>
      </c>
      <c r="P9" s="15">
        <v>17234</v>
      </c>
      <c r="Q9" s="15">
        <v>0</v>
      </c>
      <c r="R9" s="9">
        <v>0</v>
      </c>
      <c r="S9" s="9">
        <v>0</v>
      </c>
      <c r="T9" s="9">
        <f t="shared" si="24"/>
        <v>17234</v>
      </c>
      <c r="U9" s="9">
        <f t="shared" si="8"/>
        <v>16545</v>
      </c>
      <c r="V9" s="9">
        <f t="shared" si="9"/>
        <v>0</v>
      </c>
      <c r="W9" s="9">
        <f t="shared" si="10"/>
        <v>0</v>
      </c>
      <c r="X9" s="9">
        <f t="shared" si="11"/>
        <v>0</v>
      </c>
      <c r="Y9" s="9">
        <f t="shared" si="25"/>
        <v>16545</v>
      </c>
      <c r="Z9" s="9">
        <f t="shared" si="13"/>
        <v>1379</v>
      </c>
      <c r="AA9" s="9">
        <f t="shared" si="14"/>
        <v>953</v>
      </c>
      <c r="AB9" s="11">
        <f t="shared" si="15"/>
        <v>18877</v>
      </c>
      <c r="AC9" s="11">
        <f t="shared" si="16"/>
        <v>142</v>
      </c>
      <c r="AD9" s="102">
        <f t="shared" si="2"/>
        <v>2099.7599999999998</v>
      </c>
      <c r="AE9" s="11">
        <v>1</v>
      </c>
      <c r="AF9" s="11">
        <f t="shared" si="3"/>
        <v>16634</v>
      </c>
      <c r="AG9" s="11">
        <f t="shared" si="17"/>
        <v>614</v>
      </c>
      <c r="AH9" s="102">
        <f t="shared" si="4"/>
        <v>2274.7400000000002</v>
      </c>
      <c r="AI9" s="9">
        <v>2</v>
      </c>
      <c r="AJ9" s="11">
        <f t="shared" si="18"/>
        <v>168</v>
      </c>
      <c r="AK9" s="9">
        <v>0</v>
      </c>
      <c r="AL9" s="9">
        <v>0</v>
      </c>
      <c r="AM9" s="102">
        <f t="shared" si="19"/>
        <v>3058.7400000000002</v>
      </c>
      <c r="AN9" s="102">
        <f t="shared" si="5"/>
        <v>21935.74</v>
      </c>
      <c r="AO9" s="102">
        <f t="shared" si="20"/>
        <v>648</v>
      </c>
      <c r="AP9" s="102">
        <f t="shared" si="26"/>
        <v>22583.74</v>
      </c>
      <c r="AQ9" s="102">
        <f t="shared" si="27"/>
        <v>4065</v>
      </c>
      <c r="AR9" s="104">
        <f t="shared" si="28"/>
        <v>26648.74</v>
      </c>
      <c r="AS9" s="97"/>
      <c r="AT9" s="97"/>
    </row>
    <row r="10" spans="1:46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12" t="s">
        <v>79</v>
      </c>
      <c r="I10" s="118" t="s">
        <v>254</v>
      </c>
      <c r="J10" s="71" t="s">
        <v>255</v>
      </c>
      <c r="K10" s="9">
        <v>25</v>
      </c>
      <c r="L10" s="9">
        <v>23.5</v>
      </c>
      <c r="M10" s="9">
        <v>0</v>
      </c>
      <c r="N10" s="9">
        <v>0</v>
      </c>
      <c r="O10" s="9">
        <f t="shared" si="6"/>
        <v>23.5</v>
      </c>
      <c r="P10" s="15">
        <v>19070</v>
      </c>
      <c r="Q10" s="15">
        <v>760</v>
      </c>
      <c r="R10" s="9">
        <v>0</v>
      </c>
      <c r="S10" s="9">
        <v>0</v>
      </c>
      <c r="T10" s="9">
        <f t="shared" si="24"/>
        <v>19830</v>
      </c>
      <c r="U10" s="9">
        <f t="shared" si="8"/>
        <v>17926</v>
      </c>
      <c r="V10" s="9">
        <f t="shared" si="9"/>
        <v>714</v>
      </c>
      <c r="W10" s="9">
        <f t="shared" si="10"/>
        <v>0</v>
      </c>
      <c r="X10" s="9">
        <f t="shared" si="11"/>
        <v>0</v>
      </c>
      <c r="Y10" s="9">
        <f t="shared" si="25"/>
        <v>18640</v>
      </c>
      <c r="Z10" s="9">
        <f t="shared" si="13"/>
        <v>1494</v>
      </c>
      <c r="AA10" s="9">
        <f t="shared" si="14"/>
        <v>1074</v>
      </c>
      <c r="AB10" s="11">
        <f t="shared" si="15"/>
        <v>21208</v>
      </c>
      <c r="AC10" s="11">
        <f t="shared" si="16"/>
        <v>160</v>
      </c>
      <c r="AD10" s="102">
        <f t="shared" si="2"/>
        <v>2280</v>
      </c>
      <c r="AE10" s="11">
        <v>1</v>
      </c>
      <c r="AF10" s="11">
        <f t="shared" si="3"/>
        <v>18767</v>
      </c>
      <c r="AG10" s="11">
        <f t="shared" si="17"/>
        <v>690</v>
      </c>
      <c r="AH10" s="102">
        <f t="shared" si="4"/>
        <v>2470</v>
      </c>
      <c r="AI10" s="9">
        <v>2</v>
      </c>
      <c r="AJ10" s="11">
        <f t="shared" si="18"/>
        <v>165</v>
      </c>
      <c r="AK10" s="9">
        <v>0</v>
      </c>
      <c r="AL10" s="9">
        <v>0</v>
      </c>
      <c r="AM10" s="102">
        <f t="shared" si="19"/>
        <v>3327</v>
      </c>
      <c r="AN10" s="102">
        <f t="shared" si="5"/>
        <v>24535</v>
      </c>
      <c r="AO10" s="102">
        <f t="shared" si="20"/>
        <v>635</v>
      </c>
      <c r="AP10" s="102">
        <f t="shared" si="26"/>
        <v>25170</v>
      </c>
      <c r="AQ10" s="102">
        <f t="shared" si="27"/>
        <v>4531</v>
      </c>
      <c r="AR10" s="104">
        <f t="shared" si="28"/>
        <v>29701</v>
      </c>
      <c r="AS10" s="97"/>
      <c r="AT10" s="97"/>
    </row>
    <row r="11" spans="1:46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12" t="s">
        <v>79</v>
      </c>
      <c r="I11" s="71" t="s">
        <v>257</v>
      </c>
      <c r="J11" s="71" t="s">
        <v>258</v>
      </c>
      <c r="K11" s="9">
        <v>25</v>
      </c>
      <c r="L11" s="9">
        <v>25</v>
      </c>
      <c r="M11" s="9">
        <v>0</v>
      </c>
      <c r="N11" s="9">
        <v>0</v>
      </c>
      <c r="O11" s="9">
        <f t="shared" si="6"/>
        <v>25</v>
      </c>
      <c r="P11" s="15">
        <v>19070</v>
      </c>
      <c r="Q11" s="15">
        <v>2255</v>
      </c>
      <c r="R11" s="9">
        <v>0</v>
      </c>
      <c r="S11" s="9">
        <v>0</v>
      </c>
      <c r="T11" s="9">
        <f t="shared" ref="T11:T12" si="29">ROUND(SUM(P11:S11),0)</f>
        <v>21325</v>
      </c>
      <c r="U11" s="9">
        <f t="shared" si="8"/>
        <v>19070</v>
      </c>
      <c r="V11" s="9">
        <f t="shared" si="9"/>
        <v>2255</v>
      </c>
      <c r="W11" s="9">
        <f t="shared" si="10"/>
        <v>0</v>
      </c>
      <c r="X11" s="9">
        <f t="shared" si="11"/>
        <v>0</v>
      </c>
      <c r="Y11" s="9">
        <f t="shared" ref="Y11:Y12" si="30">ROUND(SUM(U11:X11),0)</f>
        <v>21325</v>
      </c>
      <c r="Z11" s="9">
        <f t="shared" si="13"/>
        <v>1589</v>
      </c>
      <c r="AA11" s="9">
        <f t="shared" si="14"/>
        <v>1228</v>
      </c>
      <c r="AB11" s="11">
        <f t="shared" si="15"/>
        <v>24142</v>
      </c>
      <c r="AC11" s="11">
        <f t="shared" si="16"/>
        <v>0</v>
      </c>
      <c r="AD11" s="102">
        <f t="shared" si="2"/>
        <v>2435.7599999999998</v>
      </c>
      <c r="AE11" s="11">
        <v>1</v>
      </c>
      <c r="AF11" s="11">
        <f t="shared" si="3"/>
        <v>21705</v>
      </c>
      <c r="AG11" s="11">
        <v>0</v>
      </c>
      <c r="AH11" s="102">
        <f t="shared" si="4"/>
        <v>2638.7400000000002</v>
      </c>
      <c r="AI11" s="9">
        <v>2</v>
      </c>
      <c r="AJ11" s="11">
        <f t="shared" si="18"/>
        <v>175</v>
      </c>
      <c r="AK11" s="9">
        <v>0</v>
      </c>
      <c r="AL11" s="9">
        <v>500</v>
      </c>
      <c r="AM11" s="102">
        <f t="shared" si="19"/>
        <v>3315.7400000000002</v>
      </c>
      <c r="AN11" s="102">
        <f t="shared" si="5"/>
        <v>27457.74</v>
      </c>
      <c r="AO11" s="102">
        <f t="shared" si="20"/>
        <v>675</v>
      </c>
      <c r="AP11" s="102">
        <f t="shared" ref="AP11:AP12" si="31">AN11+AO11</f>
        <v>28132.74</v>
      </c>
      <c r="AQ11" s="102">
        <f t="shared" ref="AQ11:AQ12" si="32">ROUND(AP11*18%,0)</f>
        <v>5064</v>
      </c>
      <c r="AR11" s="104">
        <f t="shared" ref="AR11:AR12" si="33">AP11+AQ11</f>
        <v>33196.740000000005</v>
      </c>
      <c r="AS11" s="97"/>
      <c r="AT11" s="97"/>
    </row>
    <row r="12" spans="1:46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12" t="s">
        <v>65</v>
      </c>
      <c r="I12" s="118" t="s">
        <v>260</v>
      </c>
      <c r="J12" s="71" t="s">
        <v>261</v>
      </c>
      <c r="K12" s="9">
        <v>25</v>
      </c>
      <c r="L12" s="9">
        <v>23</v>
      </c>
      <c r="M12" s="9">
        <v>0</v>
      </c>
      <c r="N12" s="9">
        <v>0</v>
      </c>
      <c r="O12" s="9">
        <f t="shared" si="6"/>
        <v>23</v>
      </c>
      <c r="P12" s="15">
        <v>17234</v>
      </c>
      <c r="Q12" s="15">
        <v>0</v>
      </c>
      <c r="R12" s="9">
        <v>0</v>
      </c>
      <c r="S12" s="9">
        <v>0</v>
      </c>
      <c r="T12" s="9">
        <f t="shared" si="29"/>
        <v>17234</v>
      </c>
      <c r="U12" s="9">
        <f t="shared" si="8"/>
        <v>15855</v>
      </c>
      <c r="V12" s="9">
        <f t="shared" si="9"/>
        <v>0</v>
      </c>
      <c r="W12" s="9">
        <f t="shared" si="10"/>
        <v>0</v>
      </c>
      <c r="X12" s="9">
        <f t="shared" si="11"/>
        <v>0</v>
      </c>
      <c r="Y12" s="9">
        <f t="shared" si="30"/>
        <v>15855</v>
      </c>
      <c r="Z12" s="9">
        <f t="shared" si="13"/>
        <v>1321</v>
      </c>
      <c r="AA12" s="9">
        <f t="shared" si="14"/>
        <v>913</v>
      </c>
      <c r="AB12" s="11">
        <f t="shared" si="15"/>
        <v>18089</v>
      </c>
      <c r="AC12" s="11">
        <f t="shared" si="16"/>
        <v>136</v>
      </c>
      <c r="AD12" s="102">
        <f t="shared" si="2"/>
        <v>2012.1599999999999</v>
      </c>
      <c r="AE12" s="11">
        <v>1</v>
      </c>
      <c r="AF12" s="11">
        <f t="shared" si="3"/>
        <v>15940</v>
      </c>
      <c r="AG12" s="11">
        <f t="shared" si="17"/>
        <v>588</v>
      </c>
      <c r="AH12" s="102">
        <f t="shared" si="4"/>
        <v>2179.84</v>
      </c>
      <c r="AI12" s="9">
        <v>2</v>
      </c>
      <c r="AJ12" s="11">
        <f t="shared" si="18"/>
        <v>161</v>
      </c>
      <c r="AK12" s="9">
        <v>0</v>
      </c>
      <c r="AL12" s="9">
        <v>0</v>
      </c>
      <c r="AM12" s="102">
        <f t="shared" si="19"/>
        <v>2930.84</v>
      </c>
      <c r="AN12" s="102">
        <f t="shared" si="5"/>
        <v>21019.84</v>
      </c>
      <c r="AO12" s="102">
        <f t="shared" si="20"/>
        <v>621</v>
      </c>
      <c r="AP12" s="102">
        <f t="shared" si="31"/>
        <v>21640.84</v>
      </c>
      <c r="AQ12" s="102">
        <f t="shared" si="32"/>
        <v>3895</v>
      </c>
      <c r="AR12" s="104">
        <f t="shared" si="33"/>
        <v>25535.84</v>
      </c>
      <c r="AS12" s="97"/>
      <c r="AT12" s="97"/>
    </row>
    <row r="13" spans="1:46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12" t="s">
        <v>65</v>
      </c>
      <c r="I13" s="71" t="s">
        <v>263</v>
      </c>
      <c r="J13" s="71" t="s">
        <v>264</v>
      </c>
      <c r="K13" s="9">
        <v>25</v>
      </c>
      <c r="L13" s="9">
        <v>24</v>
      </c>
      <c r="M13" s="9">
        <v>0</v>
      </c>
      <c r="N13" s="9">
        <v>0</v>
      </c>
      <c r="O13" s="9">
        <f t="shared" si="6"/>
        <v>24</v>
      </c>
      <c r="P13" s="15">
        <v>17234</v>
      </c>
      <c r="Q13" s="15">
        <v>0</v>
      </c>
      <c r="R13" s="9">
        <v>0</v>
      </c>
      <c r="S13" s="9">
        <v>0</v>
      </c>
      <c r="T13" s="9">
        <f t="shared" ref="T13" si="34">ROUND(SUM(P13:S13),0)</f>
        <v>17234</v>
      </c>
      <c r="U13" s="9">
        <f t="shared" si="8"/>
        <v>16545</v>
      </c>
      <c r="V13" s="9">
        <f t="shared" si="9"/>
        <v>0</v>
      </c>
      <c r="W13" s="9">
        <f t="shared" si="10"/>
        <v>0</v>
      </c>
      <c r="X13" s="9">
        <f t="shared" si="11"/>
        <v>0</v>
      </c>
      <c r="Y13" s="9">
        <f t="shared" ref="Y13" si="35">ROUND(SUM(U13:X13),0)</f>
        <v>16545</v>
      </c>
      <c r="Z13" s="9">
        <f t="shared" si="13"/>
        <v>1379</v>
      </c>
      <c r="AA13" s="9">
        <f t="shared" si="14"/>
        <v>953</v>
      </c>
      <c r="AB13" s="11">
        <f t="shared" si="15"/>
        <v>18877</v>
      </c>
      <c r="AC13" s="11">
        <f t="shared" si="16"/>
        <v>142</v>
      </c>
      <c r="AD13" s="102">
        <f t="shared" si="2"/>
        <v>2099.7599999999998</v>
      </c>
      <c r="AE13" s="11">
        <v>1</v>
      </c>
      <c r="AF13" s="11">
        <f t="shared" si="3"/>
        <v>16634</v>
      </c>
      <c r="AG13" s="11">
        <f t="shared" si="17"/>
        <v>614</v>
      </c>
      <c r="AH13" s="102">
        <f t="shared" si="4"/>
        <v>2274.7400000000002</v>
      </c>
      <c r="AI13" s="9">
        <v>2</v>
      </c>
      <c r="AJ13" s="11">
        <f t="shared" si="18"/>
        <v>168</v>
      </c>
      <c r="AK13" s="9">
        <v>0</v>
      </c>
      <c r="AL13" s="9">
        <v>0</v>
      </c>
      <c r="AM13" s="102">
        <f t="shared" si="19"/>
        <v>3058.7400000000002</v>
      </c>
      <c r="AN13" s="102">
        <f t="shared" si="5"/>
        <v>21935.74</v>
      </c>
      <c r="AO13" s="102">
        <f t="shared" si="20"/>
        <v>648</v>
      </c>
      <c r="AP13" s="102">
        <f t="shared" ref="AP13" si="36">AN13+AO13</f>
        <v>22583.74</v>
      </c>
      <c r="AQ13" s="102">
        <f t="shared" ref="AQ13" si="37">ROUND(AP13*18%,0)</f>
        <v>4065</v>
      </c>
      <c r="AR13" s="104">
        <f t="shared" ref="AR13" si="38">AP13+AQ13</f>
        <v>26648.74</v>
      </c>
      <c r="AS13" s="97"/>
      <c r="AT13" s="97"/>
    </row>
    <row r="14" spans="1:46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12" t="s">
        <v>65</v>
      </c>
      <c r="I14" s="71" t="s">
        <v>95</v>
      </c>
      <c r="J14" s="71" t="s">
        <v>96</v>
      </c>
      <c r="K14" s="9">
        <v>25</v>
      </c>
      <c r="L14" s="9">
        <v>23</v>
      </c>
      <c r="M14" s="9">
        <v>0</v>
      </c>
      <c r="N14" s="9">
        <v>0</v>
      </c>
      <c r="O14" s="9">
        <f t="shared" si="6"/>
        <v>23</v>
      </c>
      <c r="P14" s="15">
        <v>17234</v>
      </c>
      <c r="Q14" s="15">
        <v>0</v>
      </c>
      <c r="R14" s="9">
        <v>0</v>
      </c>
      <c r="S14" s="9">
        <v>0</v>
      </c>
      <c r="T14" s="9">
        <f t="shared" ref="T14:T15" si="39">ROUND(SUM(P14:S14),0)</f>
        <v>17234</v>
      </c>
      <c r="U14" s="9">
        <f t="shared" si="8"/>
        <v>15855</v>
      </c>
      <c r="V14" s="9">
        <f t="shared" si="9"/>
        <v>0</v>
      </c>
      <c r="W14" s="9">
        <f t="shared" si="10"/>
        <v>0</v>
      </c>
      <c r="X14" s="9">
        <f t="shared" si="11"/>
        <v>0</v>
      </c>
      <c r="Y14" s="9">
        <f t="shared" ref="Y14:Y15" si="40">ROUND(SUM(U14:X14),0)</f>
        <v>15855</v>
      </c>
      <c r="Z14" s="9">
        <f t="shared" si="13"/>
        <v>1321</v>
      </c>
      <c r="AA14" s="9">
        <f t="shared" si="14"/>
        <v>913</v>
      </c>
      <c r="AB14" s="11">
        <f t="shared" si="15"/>
        <v>18089</v>
      </c>
      <c r="AC14" s="11">
        <f t="shared" si="16"/>
        <v>136</v>
      </c>
      <c r="AD14" s="102">
        <f t="shared" si="2"/>
        <v>2012.1599999999999</v>
      </c>
      <c r="AE14" s="11">
        <v>1</v>
      </c>
      <c r="AF14" s="11">
        <f t="shared" si="3"/>
        <v>15940</v>
      </c>
      <c r="AG14" s="11">
        <f t="shared" si="17"/>
        <v>588</v>
      </c>
      <c r="AH14" s="102">
        <f t="shared" si="4"/>
        <v>2179.84</v>
      </c>
      <c r="AI14" s="9">
        <v>2</v>
      </c>
      <c r="AJ14" s="11">
        <f t="shared" si="18"/>
        <v>161</v>
      </c>
      <c r="AK14" s="9">
        <v>0</v>
      </c>
      <c r="AL14" s="9">
        <v>0</v>
      </c>
      <c r="AM14" s="102">
        <f t="shared" si="19"/>
        <v>2930.84</v>
      </c>
      <c r="AN14" s="102">
        <f t="shared" si="5"/>
        <v>21019.84</v>
      </c>
      <c r="AO14" s="102">
        <f t="shared" si="20"/>
        <v>621</v>
      </c>
      <c r="AP14" s="102">
        <f t="shared" ref="AP14:AP15" si="41">AN14+AO14</f>
        <v>21640.84</v>
      </c>
      <c r="AQ14" s="102">
        <f t="shared" ref="AQ14:AQ15" si="42">ROUND(AP14*18%,0)</f>
        <v>3895</v>
      </c>
      <c r="AR14" s="104">
        <f t="shared" ref="AR14:AR15" si="43">AP14+AQ14</f>
        <v>25535.84</v>
      </c>
      <c r="AS14" s="97"/>
      <c r="AT14" s="97"/>
    </row>
    <row r="15" spans="1:46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12" t="s">
        <v>65</v>
      </c>
      <c r="I15" s="118" t="s">
        <v>99</v>
      </c>
      <c r="J15" s="71" t="s">
        <v>411</v>
      </c>
      <c r="K15" s="9">
        <v>25</v>
      </c>
      <c r="L15" s="9">
        <v>22.5</v>
      </c>
      <c r="M15" s="9">
        <v>0</v>
      </c>
      <c r="N15" s="9">
        <v>0</v>
      </c>
      <c r="O15" s="9">
        <f t="shared" si="6"/>
        <v>22.5</v>
      </c>
      <c r="P15" s="15">
        <v>17234</v>
      </c>
      <c r="Q15" s="15">
        <v>0</v>
      </c>
      <c r="R15" s="9">
        <v>0</v>
      </c>
      <c r="S15" s="9">
        <v>0</v>
      </c>
      <c r="T15" s="9">
        <f t="shared" si="39"/>
        <v>17234</v>
      </c>
      <c r="U15" s="9">
        <f t="shared" si="8"/>
        <v>15511</v>
      </c>
      <c r="V15" s="9">
        <f t="shared" si="9"/>
        <v>0</v>
      </c>
      <c r="W15" s="9">
        <f t="shared" si="10"/>
        <v>0</v>
      </c>
      <c r="X15" s="9">
        <f t="shared" si="11"/>
        <v>0</v>
      </c>
      <c r="Y15" s="9">
        <f t="shared" si="40"/>
        <v>15511</v>
      </c>
      <c r="Z15" s="9">
        <f t="shared" si="13"/>
        <v>1293</v>
      </c>
      <c r="AA15" s="9">
        <f t="shared" si="14"/>
        <v>893</v>
      </c>
      <c r="AB15" s="11">
        <f t="shared" si="15"/>
        <v>17697</v>
      </c>
      <c r="AC15" s="11">
        <f t="shared" si="16"/>
        <v>133</v>
      </c>
      <c r="AD15" s="102">
        <f t="shared" si="2"/>
        <v>1968.48</v>
      </c>
      <c r="AE15" s="11">
        <v>1</v>
      </c>
      <c r="AF15" s="11">
        <f t="shared" si="3"/>
        <v>15595</v>
      </c>
      <c r="AG15" s="11">
        <f t="shared" si="17"/>
        <v>576</v>
      </c>
      <c r="AH15" s="102">
        <f t="shared" si="4"/>
        <v>2132.52</v>
      </c>
      <c r="AI15" s="9">
        <v>2</v>
      </c>
      <c r="AJ15" s="11">
        <f t="shared" si="18"/>
        <v>158</v>
      </c>
      <c r="AK15" s="9">
        <v>0</v>
      </c>
      <c r="AL15" s="9">
        <v>0</v>
      </c>
      <c r="AM15" s="102">
        <f t="shared" si="19"/>
        <v>2868.52</v>
      </c>
      <c r="AN15" s="102">
        <f t="shared" si="5"/>
        <v>20565.52</v>
      </c>
      <c r="AO15" s="102">
        <f t="shared" si="20"/>
        <v>608</v>
      </c>
      <c r="AP15" s="102">
        <f t="shared" si="41"/>
        <v>21173.52</v>
      </c>
      <c r="AQ15" s="102">
        <f t="shared" si="42"/>
        <v>3811</v>
      </c>
      <c r="AR15" s="104">
        <f t="shared" si="43"/>
        <v>24984.52</v>
      </c>
      <c r="AS15" s="97"/>
      <c r="AT15" s="97"/>
    </row>
    <row r="16" spans="1:46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12" t="s">
        <v>65</v>
      </c>
      <c r="I16" s="119" t="s">
        <v>271</v>
      </c>
      <c r="J16" s="71" t="s">
        <v>272</v>
      </c>
      <c r="K16" s="9">
        <v>25</v>
      </c>
      <c r="L16" s="9">
        <v>20.5</v>
      </c>
      <c r="M16" s="9">
        <v>0</v>
      </c>
      <c r="N16" s="9">
        <v>0</v>
      </c>
      <c r="O16" s="9">
        <f t="shared" si="6"/>
        <v>20.5</v>
      </c>
      <c r="P16" s="15">
        <v>17234</v>
      </c>
      <c r="Q16" s="15">
        <v>0</v>
      </c>
      <c r="R16" s="9">
        <v>0</v>
      </c>
      <c r="S16" s="9">
        <v>0</v>
      </c>
      <c r="T16" s="9">
        <f t="shared" ref="T16:T17" si="44">ROUND(SUM(P16:S16),0)</f>
        <v>17234</v>
      </c>
      <c r="U16" s="9">
        <f t="shared" si="8"/>
        <v>14132</v>
      </c>
      <c r="V16" s="9">
        <f t="shared" si="9"/>
        <v>0</v>
      </c>
      <c r="W16" s="9">
        <f t="shared" si="10"/>
        <v>0</v>
      </c>
      <c r="X16" s="9">
        <f t="shared" si="11"/>
        <v>0</v>
      </c>
      <c r="Y16" s="9">
        <f t="shared" ref="Y16:Y17" si="45">ROUND(SUM(U16:X16),0)</f>
        <v>14132</v>
      </c>
      <c r="Z16" s="9">
        <f t="shared" si="13"/>
        <v>1178</v>
      </c>
      <c r="AA16" s="9">
        <f t="shared" si="14"/>
        <v>814</v>
      </c>
      <c r="AB16" s="11">
        <f t="shared" si="15"/>
        <v>16124</v>
      </c>
      <c r="AC16" s="11">
        <f t="shared" si="16"/>
        <v>121</v>
      </c>
      <c r="AD16" s="102">
        <f t="shared" si="2"/>
        <v>1793.52</v>
      </c>
      <c r="AE16" s="11">
        <v>1</v>
      </c>
      <c r="AF16" s="11">
        <f t="shared" si="3"/>
        <v>14208</v>
      </c>
      <c r="AG16" s="11">
        <f t="shared" si="17"/>
        <v>525</v>
      </c>
      <c r="AH16" s="102">
        <f t="shared" si="4"/>
        <v>1942.98</v>
      </c>
      <c r="AI16" s="9">
        <v>2</v>
      </c>
      <c r="AJ16" s="11">
        <f t="shared" si="18"/>
        <v>144</v>
      </c>
      <c r="AK16" s="9">
        <v>0</v>
      </c>
      <c r="AL16" s="9">
        <v>0</v>
      </c>
      <c r="AM16" s="102">
        <f t="shared" si="19"/>
        <v>2613.98</v>
      </c>
      <c r="AN16" s="102">
        <f t="shared" si="5"/>
        <v>18737.98</v>
      </c>
      <c r="AO16" s="102">
        <f t="shared" si="20"/>
        <v>554</v>
      </c>
      <c r="AP16" s="102">
        <f t="shared" ref="AP16:AP17" si="46">AN16+AO16</f>
        <v>19291.98</v>
      </c>
      <c r="AQ16" s="102">
        <f t="shared" ref="AQ16:AQ17" si="47">ROUND(AP16*18%,0)</f>
        <v>3473</v>
      </c>
      <c r="AR16" s="104">
        <f t="shared" ref="AR16:AR17" si="48">AP16+AQ16</f>
        <v>22764.98</v>
      </c>
      <c r="AS16" s="97"/>
      <c r="AT16" s="97"/>
    </row>
    <row r="17" spans="1:46" ht="12.75" customHeight="1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12" t="s">
        <v>65</v>
      </c>
      <c r="I17" s="118" t="s">
        <v>106</v>
      </c>
      <c r="J17" s="71" t="s">
        <v>107</v>
      </c>
      <c r="K17" s="9">
        <v>25</v>
      </c>
      <c r="L17" s="9">
        <v>19</v>
      </c>
      <c r="M17" s="9">
        <v>0</v>
      </c>
      <c r="N17" s="9">
        <v>0</v>
      </c>
      <c r="O17" s="9">
        <f t="shared" si="6"/>
        <v>19</v>
      </c>
      <c r="P17" s="15">
        <v>17234</v>
      </c>
      <c r="Q17" s="15">
        <v>0</v>
      </c>
      <c r="R17" s="9">
        <v>0</v>
      </c>
      <c r="S17" s="9">
        <v>0</v>
      </c>
      <c r="T17" s="9">
        <f t="shared" si="44"/>
        <v>17234</v>
      </c>
      <c r="U17" s="9">
        <f t="shared" si="8"/>
        <v>13098</v>
      </c>
      <c r="V17" s="9">
        <f t="shared" si="9"/>
        <v>0</v>
      </c>
      <c r="W17" s="9">
        <f t="shared" si="10"/>
        <v>0</v>
      </c>
      <c r="X17" s="9">
        <f t="shared" si="11"/>
        <v>0</v>
      </c>
      <c r="Y17" s="9">
        <f t="shared" si="45"/>
        <v>13098</v>
      </c>
      <c r="Z17" s="9">
        <f t="shared" si="13"/>
        <v>1092</v>
      </c>
      <c r="AA17" s="9">
        <f t="shared" si="14"/>
        <v>754</v>
      </c>
      <c r="AB17" s="11">
        <f t="shared" si="15"/>
        <v>14944</v>
      </c>
      <c r="AC17" s="11">
        <f t="shared" si="16"/>
        <v>113</v>
      </c>
      <c r="AD17" s="102">
        <f t="shared" si="2"/>
        <v>1662.24</v>
      </c>
      <c r="AE17" s="11">
        <v>1</v>
      </c>
      <c r="AF17" s="11">
        <f t="shared" si="3"/>
        <v>13168</v>
      </c>
      <c r="AG17" s="11">
        <f t="shared" si="17"/>
        <v>486</v>
      </c>
      <c r="AH17" s="102">
        <f t="shared" si="4"/>
        <v>1800.76</v>
      </c>
      <c r="AI17" s="9">
        <v>2</v>
      </c>
      <c r="AJ17" s="11">
        <f t="shared" si="18"/>
        <v>133</v>
      </c>
      <c r="AK17" s="9">
        <v>0</v>
      </c>
      <c r="AL17" s="9">
        <v>0</v>
      </c>
      <c r="AM17" s="102">
        <f t="shared" si="19"/>
        <v>2421.7600000000002</v>
      </c>
      <c r="AN17" s="102">
        <f t="shared" si="5"/>
        <v>17365.760000000002</v>
      </c>
      <c r="AO17" s="102">
        <f t="shared" si="20"/>
        <v>513</v>
      </c>
      <c r="AP17" s="102">
        <f t="shared" si="46"/>
        <v>17878.760000000002</v>
      </c>
      <c r="AQ17" s="102">
        <f t="shared" si="47"/>
        <v>3218</v>
      </c>
      <c r="AR17" s="104">
        <f t="shared" si="48"/>
        <v>21096.760000000002</v>
      </c>
      <c r="AS17" s="97"/>
      <c r="AT17" s="97"/>
    </row>
    <row r="18" spans="1:46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2" t="s">
        <v>65</v>
      </c>
      <c r="I18" s="71" t="s">
        <v>110</v>
      </c>
      <c r="J18" s="106" t="s">
        <v>276</v>
      </c>
      <c r="K18" s="9">
        <v>25</v>
      </c>
      <c r="L18" s="9">
        <v>23</v>
      </c>
      <c r="M18" s="9">
        <v>0</v>
      </c>
      <c r="N18" s="9">
        <v>0</v>
      </c>
      <c r="O18" s="9">
        <f t="shared" si="6"/>
        <v>23</v>
      </c>
      <c r="P18" s="15">
        <v>17234</v>
      </c>
      <c r="Q18" s="15">
        <v>0</v>
      </c>
      <c r="R18" s="9">
        <v>0</v>
      </c>
      <c r="S18" s="9">
        <v>0</v>
      </c>
      <c r="T18" s="9">
        <f t="shared" ref="T18:T19" si="49">ROUND(SUM(P18:S18),0)</f>
        <v>17234</v>
      </c>
      <c r="U18" s="9">
        <f t="shared" si="8"/>
        <v>15855</v>
      </c>
      <c r="V18" s="9">
        <f t="shared" si="9"/>
        <v>0</v>
      </c>
      <c r="W18" s="9">
        <f t="shared" si="10"/>
        <v>0</v>
      </c>
      <c r="X18" s="9">
        <f t="shared" si="11"/>
        <v>0</v>
      </c>
      <c r="Y18" s="9">
        <f t="shared" ref="Y18:Y19" si="50">ROUND(SUM(U18:X18),0)</f>
        <v>15855</v>
      </c>
      <c r="Z18" s="9">
        <f t="shared" si="13"/>
        <v>1321</v>
      </c>
      <c r="AA18" s="9">
        <f t="shared" si="14"/>
        <v>913</v>
      </c>
      <c r="AB18" s="11">
        <f t="shared" si="15"/>
        <v>18089</v>
      </c>
      <c r="AC18" s="11">
        <f t="shared" si="16"/>
        <v>136</v>
      </c>
      <c r="AD18" s="102">
        <f t="shared" si="2"/>
        <v>2012.1599999999999</v>
      </c>
      <c r="AE18" s="11">
        <v>1</v>
      </c>
      <c r="AF18" s="11">
        <f t="shared" si="3"/>
        <v>15940</v>
      </c>
      <c r="AG18" s="11">
        <f t="shared" si="17"/>
        <v>588</v>
      </c>
      <c r="AH18" s="102">
        <f t="shared" si="4"/>
        <v>2179.84</v>
      </c>
      <c r="AI18" s="9">
        <v>2</v>
      </c>
      <c r="AJ18" s="11">
        <f t="shared" si="18"/>
        <v>161</v>
      </c>
      <c r="AK18" s="9">
        <v>0</v>
      </c>
      <c r="AL18" s="9">
        <v>0</v>
      </c>
      <c r="AM18" s="102">
        <f t="shared" si="19"/>
        <v>2930.84</v>
      </c>
      <c r="AN18" s="102">
        <f t="shared" si="5"/>
        <v>21019.84</v>
      </c>
      <c r="AO18" s="102">
        <f t="shared" si="20"/>
        <v>621</v>
      </c>
      <c r="AP18" s="102">
        <f t="shared" ref="AP18:AP19" si="51">AN18+AO18</f>
        <v>21640.84</v>
      </c>
      <c r="AQ18" s="102">
        <f t="shared" ref="AQ18:AQ19" si="52">ROUND(AP18*18%,0)</f>
        <v>3895</v>
      </c>
      <c r="AR18" s="104">
        <f t="shared" ref="AR18:AR19" si="53">AP18+AQ18</f>
        <v>25535.84</v>
      </c>
      <c r="AS18" s="97"/>
      <c r="AT18" s="97"/>
    </row>
    <row r="19" spans="1:46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12" t="s">
        <v>65</v>
      </c>
      <c r="I19" s="118" t="s">
        <v>114</v>
      </c>
      <c r="J19" s="106" t="s">
        <v>278</v>
      </c>
      <c r="K19" s="9">
        <v>25</v>
      </c>
      <c r="L19" s="9">
        <v>24</v>
      </c>
      <c r="M19" s="9">
        <v>0</v>
      </c>
      <c r="N19" s="9">
        <v>0</v>
      </c>
      <c r="O19" s="9">
        <f t="shared" si="6"/>
        <v>24</v>
      </c>
      <c r="P19" s="15">
        <v>17234</v>
      </c>
      <c r="Q19" s="15">
        <v>0</v>
      </c>
      <c r="R19" s="9">
        <v>0</v>
      </c>
      <c r="S19" s="9">
        <v>0</v>
      </c>
      <c r="T19" s="9">
        <f t="shared" si="49"/>
        <v>17234</v>
      </c>
      <c r="U19" s="9">
        <f t="shared" si="8"/>
        <v>16545</v>
      </c>
      <c r="V19" s="9">
        <f t="shared" si="9"/>
        <v>0</v>
      </c>
      <c r="W19" s="9">
        <f t="shared" si="10"/>
        <v>0</v>
      </c>
      <c r="X19" s="9">
        <f t="shared" si="11"/>
        <v>0</v>
      </c>
      <c r="Y19" s="9">
        <f t="shared" si="50"/>
        <v>16545</v>
      </c>
      <c r="Z19" s="9">
        <f t="shared" si="13"/>
        <v>1379</v>
      </c>
      <c r="AA19" s="9">
        <f t="shared" si="14"/>
        <v>953</v>
      </c>
      <c r="AB19" s="11">
        <f t="shared" si="15"/>
        <v>18877</v>
      </c>
      <c r="AC19" s="11">
        <f t="shared" si="16"/>
        <v>142</v>
      </c>
      <c r="AD19" s="102">
        <f t="shared" si="2"/>
        <v>2099.7599999999998</v>
      </c>
      <c r="AE19" s="11">
        <v>1</v>
      </c>
      <c r="AF19" s="11">
        <f t="shared" si="3"/>
        <v>16634</v>
      </c>
      <c r="AG19" s="11">
        <f t="shared" si="17"/>
        <v>614</v>
      </c>
      <c r="AH19" s="102">
        <f t="shared" si="4"/>
        <v>2274.7400000000002</v>
      </c>
      <c r="AI19" s="9">
        <v>2</v>
      </c>
      <c r="AJ19" s="11">
        <f t="shared" si="18"/>
        <v>168</v>
      </c>
      <c r="AK19" s="9">
        <v>0</v>
      </c>
      <c r="AL19" s="9">
        <v>0</v>
      </c>
      <c r="AM19" s="102">
        <f t="shared" si="19"/>
        <v>3058.7400000000002</v>
      </c>
      <c r="AN19" s="102">
        <f t="shared" si="5"/>
        <v>21935.74</v>
      </c>
      <c r="AO19" s="102">
        <f t="shared" si="20"/>
        <v>648</v>
      </c>
      <c r="AP19" s="102">
        <f t="shared" si="51"/>
        <v>22583.74</v>
      </c>
      <c r="AQ19" s="102">
        <f t="shared" si="52"/>
        <v>4065</v>
      </c>
      <c r="AR19" s="104">
        <f t="shared" si="53"/>
        <v>26648.74</v>
      </c>
      <c r="AS19" s="97"/>
      <c r="AT19" s="97"/>
    </row>
    <row r="20" spans="1:46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12" t="s">
        <v>65</v>
      </c>
      <c r="I20" s="71" t="s">
        <v>118</v>
      </c>
      <c r="J20" s="71" t="s">
        <v>119</v>
      </c>
      <c r="K20" s="9">
        <v>25</v>
      </c>
      <c r="L20" s="9">
        <v>21.5</v>
      </c>
      <c r="M20" s="9">
        <v>0</v>
      </c>
      <c r="N20" s="9">
        <v>0</v>
      </c>
      <c r="O20" s="9">
        <f t="shared" si="6"/>
        <v>21.5</v>
      </c>
      <c r="P20" s="15">
        <v>17234</v>
      </c>
      <c r="Q20" s="15">
        <v>0</v>
      </c>
      <c r="R20" s="9">
        <v>0</v>
      </c>
      <c r="S20" s="9">
        <v>0</v>
      </c>
      <c r="T20" s="9">
        <f t="shared" ref="T20:T21" si="54">ROUND(SUM(P20:S20),0)</f>
        <v>17234</v>
      </c>
      <c r="U20" s="9">
        <f t="shared" si="8"/>
        <v>14821</v>
      </c>
      <c r="V20" s="9">
        <f t="shared" si="9"/>
        <v>0</v>
      </c>
      <c r="W20" s="9">
        <f t="shared" si="10"/>
        <v>0</v>
      </c>
      <c r="X20" s="9">
        <f t="shared" si="11"/>
        <v>0</v>
      </c>
      <c r="Y20" s="9">
        <f t="shared" ref="Y20:Y21" si="55">ROUND(SUM(U20:X20),0)</f>
        <v>14821</v>
      </c>
      <c r="Z20" s="9">
        <f t="shared" si="13"/>
        <v>1235</v>
      </c>
      <c r="AA20" s="9">
        <f t="shared" si="14"/>
        <v>854</v>
      </c>
      <c r="AB20" s="11">
        <f t="shared" si="15"/>
        <v>16910</v>
      </c>
      <c r="AC20" s="11">
        <f t="shared" si="16"/>
        <v>127</v>
      </c>
      <c r="AD20" s="102">
        <f t="shared" si="2"/>
        <v>1881</v>
      </c>
      <c r="AE20" s="11">
        <v>1</v>
      </c>
      <c r="AF20" s="11">
        <f t="shared" si="3"/>
        <v>14901</v>
      </c>
      <c r="AG20" s="11">
        <f t="shared" si="17"/>
        <v>550</v>
      </c>
      <c r="AH20" s="102">
        <f t="shared" si="4"/>
        <v>2037.75</v>
      </c>
      <c r="AI20" s="9">
        <v>2</v>
      </c>
      <c r="AJ20" s="11">
        <f t="shared" si="18"/>
        <v>151</v>
      </c>
      <c r="AK20" s="9">
        <v>0</v>
      </c>
      <c r="AL20" s="9">
        <v>0</v>
      </c>
      <c r="AM20" s="102">
        <f t="shared" si="19"/>
        <v>2740.75</v>
      </c>
      <c r="AN20" s="102">
        <f t="shared" si="5"/>
        <v>19650.75</v>
      </c>
      <c r="AO20" s="102">
        <f t="shared" si="20"/>
        <v>581</v>
      </c>
      <c r="AP20" s="102">
        <f t="shared" ref="AP20:AP21" si="56">AN20+AO20</f>
        <v>20231.75</v>
      </c>
      <c r="AQ20" s="102">
        <f t="shared" ref="AQ20:AQ21" si="57">ROUND(AP20*18%,0)</f>
        <v>3642</v>
      </c>
      <c r="AR20" s="104">
        <f t="shared" ref="AR20:AR21" si="58">AP20+AQ20</f>
        <v>23873.75</v>
      </c>
      <c r="AS20" s="97"/>
      <c r="AT20" s="97"/>
    </row>
    <row r="21" spans="1:46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12" t="s">
        <v>65</v>
      </c>
      <c r="I21" s="118" t="s">
        <v>122</v>
      </c>
      <c r="J21" s="71" t="s">
        <v>123</v>
      </c>
      <c r="K21" s="9">
        <v>25</v>
      </c>
      <c r="L21" s="9">
        <v>19.5</v>
      </c>
      <c r="M21" s="9">
        <v>0</v>
      </c>
      <c r="N21" s="9">
        <v>0</v>
      </c>
      <c r="O21" s="9">
        <f t="shared" si="6"/>
        <v>19.5</v>
      </c>
      <c r="P21" s="15">
        <v>17234</v>
      </c>
      <c r="Q21" s="15">
        <v>0</v>
      </c>
      <c r="R21" s="9">
        <v>0</v>
      </c>
      <c r="S21" s="9">
        <v>0</v>
      </c>
      <c r="T21" s="9">
        <f t="shared" si="54"/>
        <v>17234</v>
      </c>
      <c r="U21" s="9">
        <f t="shared" si="8"/>
        <v>13443</v>
      </c>
      <c r="V21" s="9">
        <f t="shared" si="9"/>
        <v>0</v>
      </c>
      <c r="W21" s="9">
        <f t="shared" si="10"/>
        <v>0</v>
      </c>
      <c r="X21" s="9">
        <f t="shared" si="11"/>
        <v>0</v>
      </c>
      <c r="Y21" s="9">
        <f t="shared" si="55"/>
        <v>13443</v>
      </c>
      <c r="Z21" s="9">
        <f t="shared" si="13"/>
        <v>1120</v>
      </c>
      <c r="AA21" s="9">
        <f t="shared" si="14"/>
        <v>774</v>
      </c>
      <c r="AB21" s="11">
        <f t="shared" si="15"/>
        <v>15337</v>
      </c>
      <c r="AC21" s="11">
        <f t="shared" si="16"/>
        <v>116</v>
      </c>
      <c r="AD21" s="102">
        <f t="shared" si="2"/>
        <v>1706.04</v>
      </c>
      <c r="AE21" s="11">
        <v>1</v>
      </c>
      <c r="AF21" s="11">
        <f t="shared" si="3"/>
        <v>13514</v>
      </c>
      <c r="AG21" s="11">
        <f t="shared" si="17"/>
        <v>499</v>
      </c>
      <c r="AH21" s="102">
        <f t="shared" si="4"/>
        <v>1848.21</v>
      </c>
      <c r="AI21" s="9">
        <v>2</v>
      </c>
      <c r="AJ21" s="11">
        <f t="shared" si="18"/>
        <v>137</v>
      </c>
      <c r="AK21" s="9">
        <v>0</v>
      </c>
      <c r="AL21" s="9">
        <v>0</v>
      </c>
      <c r="AM21" s="102">
        <f t="shared" si="19"/>
        <v>2486.21</v>
      </c>
      <c r="AN21" s="102">
        <f t="shared" si="5"/>
        <v>17823.21</v>
      </c>
      <c r="AO21" s="102">
        <f t="shared" si="20"/>
        <v>527</v>
      </c>
      <c r="AP21" s="102">
        <f t="shared" si="56"/>
        <v>18350.21</v>
      </c>
      <c r="AQ21" s="102">
        <f t="shared" si="57"/>
        <v>3303</v>
      </c>
      <c r="AR21" s="104">
        <f t="shared" si="58"/>
        <v>21653.21</v>
      </c>
      <c r="AS21" s="97"/>
      <c r="AT21" s="97"/>
    </row>
    <row r="22" spans="1:46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12" t="s">
        <v>65</v>
      </c>
      <c r="I22" s="71" t="s">
        <v>126</v>
      </c>
      <c r="J22" s="71" t="s">
        <v>127</v>
      </c>
      <c r="K22" s="9">
        <v>25</v>
      </c>
      <c r="L22" s="9">
        <v>25</v>
      </c>
      <c r="M22" s="9">
        <v>0</v>
      </c>
      <c r="N22" s="9">
        <v>0</v>
      </c>
      <c r="O22" s="9">
        <f t="shared" si="6"/>
        <v>25</v>
      </c>
      <c r="P22" s="15">
        <v>17234</v>
      </c>
      <c r="Q22" s="15">
        <v>0</v>
      </c>
      <c r="R22" s="9">
        <v>0</v>
      </c>
      <c r="S22" s="9">
        <v>0</v>
      </c>
      <c r="T22" s="9">
        <f t="shared" ref="T22" si="59">ROUND(SUM(P22:S22),0)</f>
        <v>17234</v>
      </c>
      <c r="U22" s="9">
        <f t="shared" si="8"/>
        <v>17234</v>
      </c>
      <c r="V22" s="9">
        <f t="shared" si="9"/>
        <v>0</v>
      </c>
      <c r="W22" s="9">
        <f t="shared" si="10"/>
        <v>0</v>
      </c>
      <c r="X22" s="9">
        <f t="shared" si="11"/>
        <v>0</v>
      </c>
      <c r="Y22" s="9">
        <f t="shared" ref="Y22" si="60">ROUND(SUM(U22:X22),0)</f>
        <v>17234</v>
      </c>
      <c r="Z22" s="9">
        <f t="shared" si="13"/>
        <v>1436</v>
      </c>
      <c r="AA22" s="9">
        <f t="shared" si="14"/>
        <v>993</v>
      </c>
      <c r="AB22" s="11">
        <f t="shared" si="15"/>
        <v>19663</v>
      </c>
      <c r="AC22" s="11">
        <f t="shared" si="16"/>
        <v>148</v>
      </c>
      <c r="AD22" s="102">
        <f t="shared" si="2"/>
        <v>2187.2399999999998</v>
      </c>
      <c r="AE22" s="11">
        <v>1</v>
      </c>
      <c r="AF22" s="11">
        <f t="shared" si="3"/>
        <v>17327</v>
      </c>
      <c r="AG22" s="11">
        <f t="shared" si="17"/>
        <v>640</v>
      </c>
      <c r="AH22" s="102">
        <f t="shared" si="4"/>
        <v>2369.5100000000002</v>
      </c>
      <c r="AI22" s="9">
        <v>2</v>
      </c>
      <c r="AJ22" s="11">
        <f t="shared" si="18"/>
        <v>175</v>
      </c>
      <c r="AK22" s="9">
        <v>0</v>
      </c>
      <c r="AL22" s="9">
        <v>0</v>
      </c>
      <c r="AM22" s="102">
        <f t="shared" si="19"/>
        <v>3186.51</v>
      </c>
      <c r="AN22" s="102">
        <f t="shared" si="5"/>
        <v>22849.510000000002</v>
      </c>
      <c r="AO22" s="102">
        <f t="shared" si="20"/>
        <v>675</v>
      </c>
      <c r="AP22" s="102">
        <f t="shared" ref="AP22" si="61">AN22+AO22</f>
        <v>23524.510000000002</v>
      </c>
      <c r="AQ22" s="102">
        <f t="shared" ref="AQ22" si="62">ROUND(AP22*18%,0)</f>
        <v>4234</v>
      </c>
      <c r="AR22" s="104">
        <f t="shared" ref="AR22" si="63">AP22+AQ22</f>
        <v>27758.510000000002</v>
      </c>
      <c r="AS22" s="97"/>
      <c r="AT22" s="97"/>
    </row>
    <row r="23" spans="1:46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12" t="s">
        <v>65</v>
      </c>
      <c r="I23" s="71" t="s">
        <v>135</v>
      </c>
      <c r="J23" s="71" t="s">
        <v>136</v>
      </c>
      <c r="K23" s="9">
        <v>25</v>
      </c>
      <c r="L23" s="9">
        <v>25</v>
      </c>
      <c r="M23" s="9">
        <v>0</v>
      </c>
      <c r="N23" s="9">
        <v>0</v>
      </c>
      <c r="O23" s="9">
        <f t="shared" si="6"/>
        <v>25</v>
      </c>
      <c r="P23" s="15">
        <v>17234</v>
      </c>
      <c r="Q23" s="15">
        <v>0</v>
      </c>
      <c r="R23" s="9">
        <v>0</v>
      </c>
      <c r="S23" s="9">
        <v>0</v>
      </c>
      <c r="T23" s="9">
        <f t="shared" ref="T23" si="64">ROUND(SUM(P23:S23),0)</f>
        <v>17234</v>
      </c>
      <c r="U23" s="9">
        <f t="shared" si="8"/>
        <v>17234</v>
      </c>
      <c r="V23" s="9">
        <f t="shared" si="9"/>
        <v>0</v>
      </c>
      <c r="W23" s="9">
        <f t="shared" si="10"/>
        <v>0</v>
      </c>
      <c r="X23" s="9">
        <f t="shared" si="11"/>
        <v>0</v>
      </c>
      <c r="Y23" s="9">
        <f t="shared" ref="Y23" si="65">ROUND(SUM(U23:X23),0)</f>
        <v>17234</v>
      </c>
      <c r="Z23" s="9">
        <f t="shared" si="13"/>
        <v>1436</v>
      </c>
      <c r="AA23" s="9">
        <f t="shared" si="14"/>
        <v>993</v>
      </c>
      <c r="AB23" s="11">
        <f t="shared" si="15"/>
        <v>19663</v>
      </c>
      <c r="AC23" s="11">
        <f t="shared" si="16"/>
        <v>148</v>
      </c>
      <c r="AD23" s="102">
        <f t="shared" si="2"/>
        <v>2187.2399999999998</v>
      </c>
      <c r="AE23" s="11">
        <v>1</v>
      </c>
      <c r="AF23" s="11">
        <f t="shared" si="3"/>
        <v>17327</v>
      </c>
      <c r="AG23" s="11">
        <f t="shared" si="17"/>
        <v>640</v>
      </c>
      <c r="AH23" s="102">
        <f t="shared" si="4"/>
        <v>2369.5100000000002</v>
      </c>
      <c r="AI23" s="9">
        <v>2</v>
      </c>
      <c r="AJ23" s="11">
        <f t="shared" si="18"/>
        <v>175</v>
      </c>
      <c r="AK23" s="9">
        <v>0</v>
      </c>
      <c r="AL23" s="9">
        <v>0</v>
      </c>
      <c r="AM23" s="102">
        <f t="shared" si="19"/>
        <v>3186.51</v>
      </c>
      <c r="AN23" s="102">
        <f t="shared" si="5"/>
        <v>22849.510000000002</v>
      </c>
      <c r="AO23" s="102">
        <f t="shared" si="20"/>
        <v>675</v>
      </c>
      <c r="AP23" s="102">
        <f>AN23+AO23</f>
        <v>23524.510000000002</v>
      </c>
      <c r="AQ23" s="102">
        <f>ROUND(AP23*18%,0)</f>
        <v>4234</v>
      </c>
      <c r="AR23" s="104">
        <f>AP23+AQ23</f>
        <v>27758.510000000002</v>
      </c>
      <c r="AS23" s="97"/>
      <c r="AT23" s="97"/>
    </row>
    <row r="24" spans="1:46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12" t="s">
        <v>65</v>
      </c>
      <c r="I24" s="120" t="s">
        <v>410</v>
      </c>
      <c r="J24" s="118" t="s">
        <v>288</v>
      </c>
      <c r="K24" s="9">
        <v>25</v>
      </c>
      <c r="L24" s="9">
        <v>24</v>
      </c>
      <c r="M24" s="9">
        <v>0</v>
      </c>
      <c r="N24" s="9">
        <v>0</v>
      </c>
      <c r="O24" s="9">
        <f t="shared" si="6"/>
        <v>24</v>
      </c>
      <c r="P24" s="15">
        <v>17234</v>
      </c>
      <c r="Q24" s="15">
        <v>0</v>
      </c>
      <c r="R24" s="9">
        <v>0</v>
      </c>
      <c r="S24" s="9">
        <v>0</v>
      </c>
      <c r="T24" s="9">
        <f>ROUND(SUM(P24:S24),0)</f>
        <v>17234</v>
      </c>
      <c r="U24" s="9">
        <f t="shared" si="8"/>
        <v>16545</v>
      </c>
      <c r="V24" s="9">
        <f t="shared" si="9"/>
        <v>0</v>
      </c>
      <c r="W24" s="9">
        <f t="shared" si="10"/>
        <v>0</v>
      </c>
      <c r="X24" s="9">
        <f t="shared" si="11"/>
        <v>0</v>
      </c>
      <c r="Y24" s="9">
        <f>ROUND(SUM(U24:X24),0)</f>
        <v>16545</v>
      </c>
      <c r="Z24" s="9">
        <f t="shared" si="13"/>
        <v>1379</v>
      </c>
      <c r="AA24" s="9">
        <f t="shared" si="14"/>
        <v>953</v>
      </c>
      <c r="AB24" s="11">
        <f t="shared" si="15"/>
        <v>18877</v>
      </c>
      <c r="AC24" s="11">
        <f t="shared" si="16"/>
        <v>142</v>
      </c>
      <c r="AD24" s="102">
        <f t="shared" si="2"/>
        <v>2099.7599999999998</v>
      </c>
      <c r="AE24" s="11">
        <v>1</v>
      </c>
      <c r="AF24" s="11">
        <f t="shared" si="3"/>
        <v>16634</v>
      </c>
      <c r="AG24" s="11">
        <f t="shared" si="17"/>
        <v>614</v>
      </c>
      <c r="AH24" s="102">
        <f t="shared" si="4"/>
        <v>2274.7400000000002</v>
      </c>
      <c r="AI24" s="9">
        <v>2</v>
      </c>
      <c r="AJ24" s="11">
        <f t="shared" si="18"/>
        <v>168</v>
      </c>
      <c r="AK24" s="9">
        <v>0</v>
      </c>
      <c r="AL24" s="9">
        <v>0</v>
      </c>
      <c r="AM24" s="102">
        <f t="shared" si="19"/>
        <v>3058.7400000000002</v>
      </c>
      <c r="AN24" s="102">
        <f t="shared" si="5"/>
        <v>21935.74</v>
      </c>
      <c r="AO24" s="102">
        <f t="shared" si="20"/>
        <v>648</v>
      </c>
      <c r="AP24" s="102">
        <f>AN24+AO24</f>
        <v>22583.74</v>
      </c>
      <c r="AQ24" s="102">
        <f>ROUND(AP24*18%,0)</f>
        <v>4065</v>
      </c>
      <c r="AR24" s="104">
        <f>AP24+AQ24</f>
        <v>26648.74</v>
      </c>
      <c r="AS24" s="97"/>
      <c r="AT24" s="97"/>
    </row>
    <row r="25" spans="1:46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12" t="s">
        <v>79</v>
      </c>
      <c r="I25" s="121" t="s">
        <v>292</v>
      </c>
      <c r="J25" s="120" t="s">
        <v>293</v>
      </c>
      <c r="K25" s="9">
        <v>25</v>
      </c>
      <c r="L25" s="9">
        <v>24.5</v>
      </c>
      <c r="M25" s="9">
        <v>0</v>
      </c>
      <c r="N25" s="9">
        <v>0</v>
      </c>
      <c r="O25" s="9">
        <f t="shared" si="6"/>
        <v>24.5</v>
      </c>
      <c r="P25" s="15">
        <v>19070</v>
      </c>
      <c r="Q25" s="15">
        <v>7040</v>
      </c>
      <c r="R25" s="9">
        <v>0</v>
      </c>
      <c r="S25" s="9">
        <v>0</v>
      </c>
      <c r="T25" s="9">
        <f t="shared" ref="T25" si="66">ROUND(SUM(P25:S25),0)</f>
        <v>26110</v>
      </c>
      <c r="U25" s="9">
        <f t="shared" si="8"/>
        <v>18689</v>
      </c>
      <c r="V25" s="9">
        <f t="shared" si="9"/>
        <v>6899</v>
      </c>
      <c r="W25" s="9">
        <f t="shared" si="10"/>
        <v>0</v>
      </c>
      <c r="X25" s="9">
        <f t="shared" si="11"/>
        <v>0</v>
      </c>
      <c r="Y25" s="9">
        <f t="shared" ref="Y25" si="67">ROUND(SUM(U25:X25),0)</f>
        <v>25588</v>
      </c>
      <c r="Z25" s="9">
        <f t="shared" si="13"/>
        <v>1557</v>
      </c>
      <c r="AA25" s="9">
        <f t="shared" si="14"/>
        <v>1474</v>
      </c>
      <c r="AB25" s="11">
        <f t="shared" si="15"/>
        <v>28619</v>
      </c>
      <c r="AC25" s="11">
        <f t="shared" si="16"/>
        <v>0</v>
      </c>
      <c r="AD25" s="102">
        <f t="shared" ref="AD25" si="68">ROUND(AB25-V25-Z25,0)*12%</f>
        <v>2419.56</v>
      </c>
      <c r="AE25" s="11">
        <v>1</v>
      </c>
      <c r="AF25" s="11">
        <f t="shared" ref="AF25" si="69">ROUND((AB25+AK25)-(AC25+AD25+AE25),0)</f>
        <v>26198</v>
      </c>
      <c r="AG25" s="11">
        <v>0</v>
      </c>
      <c r="AH25" s="102">
        <f t="shared" ref="AH25:AH42" si="70">ROUND(AB25-V25-Z25,0)*13%</f>
        <v>2621.19</v>
      </c>
      <c r="AI25" s="9">
        <v>2</v>
      </c>
      <c r="AJ25" s="11">
        <f t="shared" si="18"/>
        <v>172</v>
      </c>
      <c r="AK25" s="9">
        <v>0</v>
      </c>
      <c r="AL25" s="9">
        <v>500</v>
      </c>
      <c r="AM25" s="102">
        <f t="shared" si="19"/>
        <v>3295.19</v>
      </c>
      <c r="AN25" s="102">
        <f>AB25+AM25</f>
        <v>31914.19</v>
      </c>
      <c r="AO25" s="102">
        <f t="shared" si="20"/>
        <v>662</v>
      </c>
      <c r="AP25" s="102">
        <f t="shared" ref="AP25" si="71">AN25+AO25</f>
        <v>32576.19</v>
      </c>
      <c r="AQ25" s="102">
        <f t="shared" ref="AQ25" si="72">ROUND(AP25*18%,0)</f>
        <v>5864</v>
      </c>
      <c r="AR25" s="104">
        <f t="shared" ref="AR25" si="73">AP25+AQ25</f>
        <v>38440.19</v>
      </c>
      <c r="AS25" s="97"/>
      <c r="AT25" s="97"/>
    </row>
    <row r="26" spans="1:46" customFormat="1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12" t="s">
        <v>65</v>
      </c>
      <c r="I26" s="121" t="s">
        <v>298</v>
      </c>
      <c r="J26" s="120" t="s">
        <v>299</v>
      </c>
      <c r="K26" s="9">
        <v>25</v>
      </c>
      <c r="L26" s="9">
        <v>24</v>
      </c>
      <c r="M26" s="9">
        <v>0</v>
      </c>
      <c r="N26" s="9">
        <v>0</v>
      </c>
      <c r="O26" s="9">
        <f t="shared" si="6"/>
        <v>24</v>
      </c>
      <c r="P26" s="15">
        <v>17234</v>
      </c>
      <c r="Q26" s="15">
        <v>0</v>
      </c>
      <c r="R26" s="9">
        <v>0</v>
      </c>
      <c r="S26" s="9">
        <v>0</v>
      </c>
      <c r="T26" s="9">
        <f t="shared" ref="T26:T28" si="74">ROUND(SUM(P26:S26),0)</f>
        <v>17234</v>
      </c>
      <c r="U26" s="9">
        <f t="shared" si="8"/>
        <v>16545</v>
      </c>
      <c r="V26" s="9">
        <f t="shared" si="9"/>
        <v>0</v>
      </c>
      <c r="W26" s="9">
        <f t="shared" si="10"/>
        <v>0</v>
      </c>
      <c r="X26" s="9">
        <f t="shared" si="11"/>
        <v>0</v>
      </c>
      <c r="Y26" s="9">
        <f t="shared" ref="Y26:Y28" si="75">ROUND(SUM(U26:X26),0)</f>
        <v>16545</v>
      </c>
      <c r="Z26" s="9">
        <f t="shared" si="13"/>
        <v>1379</v>
      </c>
      <c r="AA26" s="9">
        <f t="shared" si="14"/>
        <v>953</v>
      </c>
      <c r="AB26" s="11">
        <f t="shared" si="15"/>
        <v>18877</v>
      </c>
      <c r="AC26" s="11">
        <f t="shared" si="16"/>
        <v>142</v>
      </c>
      <c r="AD26" s="102">
        <f t="shared" ref="AD26:AD42" si="76">ROUND(AB26-V26-Z26,0)*12%</f>
        <v>2099.7599999999998</v>
      </c>
      <c r="AE26" s="11">
        <v>1</v>
      </c>
      <c r="AF26" s="11">
        <f t="shared" si="3"/>
        <v>16634</v>
      </c>
      <c r="AG26" s="11">
        <f t="shared" ref="AG26:AG28" si="77">ROUNDUP(AB26*3.25%,0)</f>
        <v>614</v>
      </c>
      <c r="AH26" s="102">
        <f t="shared" si="70"/>
        <v>2274.7400000000002</v>
      </c>
      <c r="AI26" s="9">
        <v>2</v>
      </c>
      <c r="AJ26" s="11">
        <f t="shared" si="18"/>
        <v>168</v>
      </c>
      <c r="AK26" s="9">
        <v>0</v>
      </c>
      <c r="AL26" s="9">
        <v>0</v>
      </c>
      <c r="AM26" s="102">
        <f t="shared" si="19"/>
        <v>3058.7400000000002</v>
      </c>
      <c r="AN26" s="102">
        <f t="shared" ref="AN26:AN28" si="78">AB26+AM26</f>
        <v>21935.74</v>
      </c>
      <c r="AO26" s="102">
        <f t="shared" si="20"/>
        <v>648</v>
      </c>
      <c r="AP26" s="102">
        <f t="shared" ref="AP26:AP28" si="79">AN26+AO26</f>
        <v>22583.74</v>
      </c>
      <c r="AQ26" s="102">
        <f t="shared" ref="AQ26:AQ28" si="80">ROUND(AP26*18%,0)</f>
        <v>4065</v>
      </c>
      <c r="AR26" s="104">
        <f t="shared" ref="AR26:AR28" si="81">AP26+AQ26</f>
        <v>26648.74</v>
      </c>
      <c r="AS26" s="97"/>
      <c r="AT26" s="97"/>
    </row>
    <row r="27" spans="1:46" customFormat="1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12" t="s">
        <v>65</v>
      </c>
      <c r="I27" s="121" t="s">
        <v>302</v>
      </c>
      <c r="J27" s="120" t="s">
        <v>303</v>
      </c>
      <c r="K27" s="9">
        <v>25</v>
      </c>
      <c r="L27" s="9">
        <v>25</v>
      </c>
      <c r="M27" s="9">
        <v>0</v>
      </c>
      <c r="N27" s="9">
        <v>0</v>
      </c>
      <c r="O27" s="9">
        <f t="shared" si="6"/>
        <v>25</v>
      </c>
      <c r="P27" s="15">
        <v>17234</v>
      </c>
      <c r="Q27" s="15">
        <v>0</v>
      </c>
      <c r="R27" s="9">
        <v>0</v>
      </c>
      <c r="S27" s="9">
        <v>0</v>
      </c>
      <c r="T27" s="9">
        <f t="shared" si="74"/>
        <v>17234</v>
      </c>
      <c r="U27" s="9">
        <f t="shared" si="8"/>
        <v>17234</v>
      </c>
      <c r="V27" s="9">
        <f t="shared" si="9"/>
        <v>0</v>
      </c>
      <c r="W27" s="9">
        <f t="shared" si="10"/>
        <v>0</v>
      </c>
      <c r="X27" s="9">
        <f t="shared" si="11"/>
        <v>0</v>
      </c>
      <c r="Y27" s="9">
        <f t="shared" si="75"/>
        <v>17234</v>
      </c>
      <c r="Z27" s="9">
        <f t="shared" si="13"/>
        <v>1436</v>
      </c>
      <c r="AA27" s="9">
        <f t="shared" si="14"/>
        <v>993</v>
      </c>
      <c r="AB27" s="11">
        <f t="shared" si="15"/>
        <v>19663</v>
      </c>
      <c r="AC27" s="11">
        <f t="shared" si="16"/>
        <v>148</v>
      </c>
      <c r="AD27" s="102">
        <f t="shared" si="76"/>
        <v>2187.2399999999998</v>
      </c>
      <c r="AE27" s="11">
        <v>1</v>
      </c>
      <c r="AF27" s="11">
        <f t="shared" si="3"/>
        <v>17327</v>
      </c>
      <c r="AG27" s="11">
        <f t="shared" si="77"/>
        <v>640</v>
      </c>
      <c r="AH27" s="102">
        <f t="shared" si="70"/>
        <v>2369.5100000000002</v>
      </c>
      <c r="AI27" s="9">
        <v>2</v>
      </c>
      <c r="AJ27" s="11">
        <f t="shared" si="18"/>
        <v>175</v>
      </c>
      <c r="AK27" s="9">
        <v>0</v>
      </c>
      <c r="AL27" s="9">
        <v>0</v>
      </c>
      <c r="AM27" s="102">
        <f t="shared" si="19"/>
        <v>3186.51</v>
      </c>
      <c r="AN27" s="102">
        <f t="shared" si="78"/>
        <v>22849.510000000002</v>
      </c>
      <c r="AO27" s="102">
        <f t="shared" si="20"/>
        <v>675</v>
      </c>
      <c r="AP27" s="102">
        <f t="shared" si="79"/>
        <v>23524.510000000002</v>
      </c>
      <c r="AQ27" s="102">
        <f t="shared" si="80"/>
        <v>4234</v>
      </c>
      <c r="AR27" s="104">
        <f t="shared" si="81"/>
        <v>27758.510000000002</v>
      </c>
      <c r="AS27" s="97"/>
      <c r="AT27" s="97"/>
    </row>
    <row r="28" spans="1:46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12" t="s">
        <v>65</v>
      </c>
      <c r="I28" s="119" t="s">
        <v>308</v>
      </c>
      <c r="J28" s="119" t="s">
        <v>309</v>
      </c>
      <c r="K28" s="9">
        <v>25</v>
      </c>
      <c r="L28" s="9">
        <v>24</v>
      </c>
      <c r="M28" s="9">
        <v>0</v>
      </c>
      <c r="N28" s="9">
        <v>0</v>
      </c>
      <c r="O28" s="9">
        <f t="shared" si="6"/>
        <v>24</v>
      </c>
      <c r="P28" s="15">
        <v>17234</v>
      </c>
      <c r="Q28" s="15">
        <v>0</v>
      </c>
      <c r="R28" s="9">
        <v>0</v>
      </c>
      <c r="S28" s="9">
        <v>0</v>
      </c>
      <c r="T28" s="9">
        <f t="shared" si="74"/>
        <v>17234</v>
      </c>
      <c r="U28" s="9">
        <f t="shared" si="8"/>
        <v>16545</v>
      </c>
      <c r="V28" s="9">
        <f t="shared" si="9"/>
        <v>0</v>
      </c>
      <c r="W28" s="9">
        <f t="shared" si="10"/>
        <v>0</v>
      </c>
      <c r="X28" s="9">
        <f t="shared" si="11"/>
        <v>0</v>
      </c>
      <c r="Y28" s="9">
        <f t="shared" si="75"/>
        <v>16545</v>
      </c>
      <c r="Z28" s="9">
        <f t="shared" si="13"/>
        <v>1379</v>
      </c>
      <c r="AA28" s="9">
        <f t="shared" si="14"/>
        <v>953</v>
      </c>
      <c r="AB28" s="11">
        <f t="shared" si="15"/>
        <v>18877</v>
      </c>
      <c r="AC28" s="11">
        <f t="shared" si="16"/>
        <v>142</v>
      </c>
      <c r="AD28" s="102">
        <f t="shared" si="76"/>
        <v>2099.7599999999998</v>
      </c>
      <c r="AE28" s="11">
        <v>1</v>
      </c>
      <c r="AF28" s="11">
        <f t="shared" si="3"/>
        <v>16634</v>
      </c>
      <c r="AG28" s="11">
        <f t="shared" si="77"/>
        <v>614</v>
      </c>
      <c r="AH28" s="102">
        <f t="shared" si="70"/>
        <v>2274.7400000000002</v>
      </c>
      <c r="AI28" s="9">
        <v>2</v>
      </c>
      <c r="AJ28" s="11">
        <f t="shared" si="18"/>
        <v>168</v>
      </c>
      <c r="AK28" s="9">
        <v>0</v>
      </c>
      <c r="AL28" s="9">
        <v>0</v>
      </c>
      <c r="AM28" s="102">
        <f t="shared" si="19"/>
        <v>3058.7400000000002</v>
      </c>
      <c r="AN28" s="102">
        <f t="shared" si="78"/>
        <v>21935.74</v>
      </c>
      <c r="AO28" s="102">
        <f t="shared" si="20"/>
        <v>648</v>
      </c>
      <c r="AP28" s="102">
        <f t="shared" si="79"/>
        <v>22583.74</v>
      </c>
      <c r="AQ28" s="102">
        <f t="shared" si="80"/>
        <v>4065</v>
      </c>
      <c r="AR28" s="104">
        <f t="shared" si="81"/>
        <v>26648.74</v>
      </c>
      <c r="AS28" s="97"/>
      <c r="AT28" s="97"/>
    </row>
    <row r="29" spans="1:46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12" t="s">
        <v>79</v>
      </c>
      <c r="I29" s="112" t="s">
        <v>150</v>
      </c>
      <c r="J29" s="9">
        <v>6921010976</v>
      </c>
      <c r="K29" s="9">
        <v>25</v>
      </c>
      <c r="L29" s="9">
        <v>24</v>
      </c>
      <c r="M29" s="9">
        <v>0</v>
      </c>
      <c r="N29" s="9">
        <v>0</v>
      </c>
      <c r="O29" s="9">
        <f t="shared" si="6"/>
        <v>24</v>
      </c>
      <c r="P29" s="15">
        <v>19070</v>
      </c>
      <c r="Q29" s="15">
        <v>537</v>
      </c>
      <c r="R29" s="9">
        <v>0</v>
      </c>
      <c r="S29" s="9">
        <v>0</v>
      </c>
      <c r="T29" s="9">
        <f t="shared" ref="T29" si="82">ROUND(SUM(P29:S29),0)</f>
        <v>19607</v>
      </c>
      <c r="U29" s="9">
        <f t="shared" si="8"/>
        <v>18307</v>
      </c>
      <c r="V29" s="9">
        <f t="shared" si="9"/>
        <v>516</v>
      </c>
      <c r="W29" s="9">
        <f t="shared" si="10"/>
        <v>0</v>
      </c>
      <c r="X29" s="9">
        <f t="shared" si="11"/>
        <v>0</v>
      </c>
      <c r="Y29" s="9">
        <f t="shared" ref="Y29" si="83">ROUND(SUM(U29:X29),0)</f>
        <v>18823</v>
      </c>
      <c r="Z29" s="9">
        <f t="shared" si="13"/>
        <v>1525</v>
      </c>
      <c r="AA29" s="9">
        <f t="shared" si="14"/>
        <v>1084</v>
      </c>
      <c r="AB29" s="11">
        <f t="shared" si="15"/>
        <v>21432</v>
      </c>
      <c r="AC29" s="11">
        <f t="shared" si="16"/>
        <v>161</v>
      </c>
      <c r="AD29" s="102">
        <f t="shared" si="76"/>
        <v>2326.92</v>
      </c>
      <c r="AE29" s="11">
        <v>1</v>
      </c>
      <c r="AF29" s="11">
        <f t="shared" si="3"/>
        <v>18943</v>
      </c>
      <c r="AG29" s="11">
        <f t="shared" ref="AG29:AG42" si="84">ROUNDUP(AB29*3.25%,0)</f>
        <v>697</v>
      </c>
      <c r="AH29" s="102">
        <f t="shared" si="70"/>
        <v>2520.83</v>
      </c>
      <c r="AI29" s="9">
        <v>2</v>
      </c>
      <c r="AJ29" s="11">
        <f t="shared" si="18"/>
        <v>168</v>
      </c>
      <c r="AK29" s="9">
        <v>0</v>
      </c>
      <c r="AL29" s="9">
        <v>0</v>
      </c>
      <c r="AM29" s="102">
        <f t="shared" si="19"/>
        <v>3387.83</v>
      </c>
      <c r="AN29" s="102">
        <f t="shared" ref="AN29:AN42" si="85">AB29+AM29</f>
        <v>24819.83</v>
      </c>
      <c r="AO29" s="102">
        <f t="shared" si="20"/>
        <v>648</v>
      </c>
      <c r="AP29" s="102">
        <f t="shared" ref="AP29" si="86">AN29+AO29</f>
        <v>25467.83</v>
      </c>
      <c r="AQ29" s="102">
        <f t="shared" ref="AQ29" si="87">ROUND(AP29*18%,0)</f>
        <v>4584</v>
      </c>
      <c r="AR29" s="104">
        <f t="shared" ref="AR29" si="88">AP29+AQ29</f>
        <v>30051.83</v>
      </c>
      <c r="AS29" s="97"/>
      <c r="AT29" s="97"/>
    </row>
    <row r="30" spans="1:46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12" t="s">
        <v>79</v>
      </c>
      <c r="I30" s="15" t="s">
        <v>153</v>
      </c>
      <c r="J30" s="99">
        <v>1114607978</v>
      </c>
      <c r="K30" s="9">
        <v>25</v>
      </c>
      <c r="L30" s="9">
        <v>22</v>
      </c>
      <c r="M30" s="9">
        <v>0</v>
      </c>
      <c r="N30" s="9">
        <v>0</v>
      </c>
      <c r="O30" s="9">
        <f t="shared" si="6"/>
        <v>22</v>
      </c>
      <c r="P30" s="15">
        <v>19070</v>
      </c>
      <c r="Q30" s="15">
        <v>1401</v>
      </c>
      <c r="R30" s="9">
        <v>0</v>
      </c>
      <c r="S30" s="9">
        <v>0</v>
      </c>
      <c r="T30" s="9">
        <f t="shared" ref="T30:T32" si="89">ROUND(SUM(P30:S30),0)</f>
        <v>20471</v>
      </c>
      <c r="U30" s="9">
        <f t="shared" si="8"/>
        <v>16782</v>
      </c>
      <c r="V30" s="9">
        <f t="shared" si="9"/>
        <v>1233</v>
      </c>
      <c r="W30" s="9">
        <f t="shared" si="10"/>
        <v>0</v>
      </c>
      <c r="X30" s="9">
        <f t="shared" si="11"/>
        <v>0</v>
      </c>
      <c r="Y30" s="9">
        <f t="shared" ref="Y30:Y32" si="90">ROUND(SUM(U30:X30),0)</f>
        <v>18015</v>
      </c>
      <c r="Z30" s="9">
        <f t="shared" si="13"/>
        <v>1398</v>
      </c>
      <c r="AA30" s="9">
        <f t="shared" si="14"/>
        <v>1038</v>
      </c>
      <c r="AB30" s="11">
        <f t="shared" si="15"/>
        <v>20451</v>
      </c>
      <c r="AC30" s="11">
        <f t="shared" si="16"/>
        <v>154</v>
      </c>
      <c r="AD30" s="102">
        <f t="shared" si="76"/>
        <v>2138.4</v>
      </c>
      <c r="AE30" s="11">
        <v>1</v>
      </c>
      <c r="AF30" s="11">
        <f t="shared" si="3"/>
        <v>18158</v>
      </c>
      <c r="AG30" s="11">
        <f t="shared" si="84"/>
        <v>665</v>
      </c>
      <c r="AH30" s="102">
        <f t="shared" si="70"/>
        <v>2316.6</v>
      </c>
      <c r="AI30" s="9">
        <v>2</v>
      </c>
      <c r="AJ30" s="11">
        <f t="shared" si="18"/>
        <v>154</v>
      </c>
      <c r="AK30" s="9">
        <v>0</v>
      </c>
      <c r="AL30" s="9">
        <v>0</v>
      </c>
      <c r="AM30" s="102">
        <f t="shared" si="19"/>
        <v>3137.6</v>
      </c>
      <c r="AN30" s="102">
        <f t="shared" si="85"/>
        <v>23588.6</v>
      </c>
      <c r="AO30" s="102">
        <f t="shared" si="20"/>
        <v>594</v>
      </c>
      <c r="AP30" s="102">
        <f t="shared" ref="AP30:AP32" si="91">AN30+AO30</f>
        <v>24182.6</v>
      </c>
      <c r="AQ30" s="102">
        <f t="shared" ref="AQ30:AQ32" si="92">ROUND(AP30*18%,0)</f>
        <v>4353</v>
      </c>
      <c r="AR30" s="104">
        <f t="shared" ref="AR30:AR32" si="93">AP30+AQ30</f>
        <v>28535.599999999999</v>
      </c>
      <c r="AS30" s="97"/>
      <c r="AT30" s="97"/>
    </row>
    <row r="31" spans="1:46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2" t="s">
        <v>79</v>
      </c>
      <c r="I31" s="112" t="s">
        <v>157</v>
      </c>
      <c r="J31" s="99">
        <v>6928415844</v>
      </c>
      <c r="K31" s="9">
        <v>25</v>
      </c>
      <c r="L31" s="9">
        <v>24.5</v>
      </c>
      <c r="M31" s="9">
        <v>0</v>
      </c>
      <c r="N31" s="9">
        <v>0</v>
      </c>
      <c r="O31" s="9">
        <f t="shared" si="6"/>
        <v>24.5</v>
      </c>
      <c r="P31" s="15">
        <v>19070</v>
      </c>
      <c r="Q31" s="15">
        <v>1401</v>
      </c>
      <c r="R31" s="9">
        <v>0</v>
      </c>
      <c r="S31" s="9">
        <v>0</v>
      </c>
      <c r="T31" s="9">
        <f t="shared" si="89"/>
        <v>20471</v>
      </c>
      <c r="U31" s="9">
        <f t="shared" si="8"/>
        <v>18689</v>
      </c>
      <c r="V31" s="9">
        <f t="shared" si="9"/>
        <v>1373</v>
      </c>
      <c r="W31" s="9">
        <f t="shared" si="10"/>
        <v>0</v>
      </c>
      <c r="X31" s="9">
        <f t="shared" si="11"/>
        <v>0</v>
      </c>
      <c r="Y31" s="9">
        <f t="shared" si="90"/>
        <v>20062</v>
      </c>
      <c r="Z31" s="9">
        <f t="shared" si="13"/>
        <v>1557</v>
      </c>
      <c r="AA31" s="9">
        <f t="shared" si="14"/>
        <v>1156</v>
      </c>
      <c r="AB31" s="11">
        <f t="shared" si="15"/>
        <v>22775</v>
      </c>
      <c r="AC31" s="11">
        <f t="shared" si="16"/>
        <v>171</v>
      </c>
      <c r="AD31" s="102">
        <f t="shared" si="76"/>
        <v>2381.4</v>
      </c>
      <c r="AE31" s="11">
        <v>1</v>
      </c>
      <c r="AF31" s="11">
        <f t="shared" si="3"/>
        <v>20222</v>
      </c>
      <c r="AG31" s="11">
        <f t="shared" si="84"/>
        <v>741</v>
      </c>
      <c r="AH31" s="102">
        <f t="shared" si="70"/>
        <v>2579.85</v>
      </c>
      <c r="AI31" s="9">
        <v>2</v>
      </c>
      <c r="AJ31" s="11">
        <f t="shared" si="18"/>
        <v>172</v>
      </c>
      <c r="AK31" s="9">
        <v>0</v>
      </c>
      <c r="AL31" s="9">
        <v>0</v>
      </c>
      <c r="AM31" s="102">
        <f t="shared" si="19"/>
        <v>3494.85</v>
      </c>
      <c r="AN31" s="102">
        <f t="shared" si="85"/>
        <v>26269.85</v>
      </c>
      <c r="AO31" s="102">
        <f t="shared" si="20"/>
        <v>662</v>
      </c>
      <c r="AP31" s="102">
        <f t="shared" si="91"/>
        <v>26931.85</v>
      </c>
      <c r="AQ31" s="102">
        <f t="shared" si="92"/>
        <v>4848</v>
      </c>
      <c r="AR31" s="104">
        <f t="shared" si="93"/>
        <v>31779.85</v>
      </c>
      <c r="AS31" s="97"/>
      <c r="AT31" s="97"/>
    </row>
    <row r="32" spans="1:46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2" t="s">
        <v>79</v>
      </c>
      <c r="I32" s="112" t="s">
        <v>161</v>
      </c>
      <c r="J32" s="9">
        <v>6928605796</v>
      </c>
      <c r="K32" s="9">
        <v>25</v>
      </c>
      <c r="L32" s="9">
        <v>23.5</v>
      </c>
      <c r="M32" s="9">
        <v>0</v>
      </c>
      <c r="N32" s="9">
        <v>0</v>
      </c>
      <c r="O32" s="9">
        <f t="shared" si="6"/>
        <v>23.5</v>
      </c>
      <c r="P32" s="15">
        <v>18993</v>
      </c>
      <c r="Q32" s="15">
        <v>0</v>
      </c>
      <c r="R32" s="9">
        <v>0</v>
      </c>
      <c r="S32" s="9">
        <v>0</v>
      </c>
      <c r="T32" s="9">
        <f t="shared" si="89"/>
        <v>18993</v>
      </c>
      <c r="U32" s="9">
        <f t="shared" si="8"/>
        <v>17853</v>
      </c>
      <c r="V32" s="9">
        <f t="shared" si="9"/>
        <v>0</v>
      </c>
      <c r="W32" s="9">
        <f t="shared" si="10"/>
        <v>0</v>
      </c>
      <c r="X32" s="9">
        <f t="shared" si="11"/>
        <v>0</v>
      </c>
      <c r="Y32" s="9">
        <f t="shared" si="90"/>
        <v>17853</v>
      </c>
      <c r="Z32" s="9">
        <f t="shared" si="13"/>
        <v>1488</v>
      </c>
      <c r="AA32" s="9">
        <f t="shared" si="14"/>
        <v>1028</v>
      </c>
      <c r="AB32" s="11">
        <f t="shared" si="15"/>
        <v>20369</v>
      </c>
      <c r="AC32" s="11">
        <f t="shared" si="16"/>
        <v>153</v>
      </c>
      <c r="AD32" s="102">
        <f t="shared" si="76"/>
        <v>2265.7199999999998</v>
      </c>
      <c r="AE32" s="11">
        <v>1</v>
      </c>
      <c r="AF32" s="11">
        <f t="shared" si="3"/>
        <v>17949</v>
      </c>
      <c r="AG32" s="11">
        <f t="shared" si="84"/>
        <v>662</v>
      </c>
      <c r="AH32" s="102">
        <f t="shared" si="70"/>
        <v>2454.5300000000002</v>
      </c>
      <c r="AI32" s="9">
        <v>2</v>
      </c>
      <c r="AJ32" s="11">
        <f t="shared" si="18"/>
        <v>165</v>
      </c>
      <c r="AK32" s="9">
        <v>0</v>
      </c>
      <c r="AL32" s="9">
        <v>0</v>
      </c>
      <c r="AM32" s="102">
        <f t="shared" si="19"/>
        <v>3283.53</v>
      </c>
      <c r="AN32" s="102">
        <f t="shared" si="85"/>
        <v>23652.53</v>
      </c>
      <c r="AO32" s="102">
        <f t="shared" si="20"/>
        <v>635</v>
      </c>
      <c r="AP32" s="102">
        <f t="shared" si="91"/>
        <v>24287.53</v>
      </c>
      <c r="AQ32" s="102">
        <f t="shared" si="92"/>
        <v>4372</v>
      </c>
      <c r="AR32" s="104">
        <f t="shared" si="93"/>
        <v>28659.53</v>
      </c>
      <c r="AS32" s="97"/>
      <c r="AT32" s="97"/>
    </row>
    <row r="33" spans="1:46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12" t="s">
        <v>79</v>
      </c>
      <c r="I33" s="15" t="s">
        <v>164</v>
      </c>
      <c r="J33" s="9" t="s">
        <v>165</v>
      </c>
      <c r="K33" s="9">
        <v>25</v>
      </c>
      <c r="L33" s="9">
        <v>24</v>
      </c>
      <c r="M33" s="9">
        <v>0</v>
      </c>
      <c r="N33" s="9">
        <v>0</v>
      </c>
      <c r="O33" s="9">
        <f t="shared" si="6"/>
        <v>24</v>
      </c>
      <c r="P33" s="15">
        <v>19070</v>
      </c>
      <c r="Q33" s="15">
        <v>2041</v>
      </c>
      <c r="R33" s="9">
        <v>0</v>
      </c>
      <c r="S33" s="9">
        <v>0</v>
      </c>
      <c r="T33" s="9">
        <f t="shared" ref="T33" si="94">ROUND(SUM(P33:S33),0)</f>
        <v>21111</v>
      </c>
      <c r="U33" s="9">
        <f t="shared" si="8"/>
        <v>18307</v>
      </c>
      <c r="V33" s="9">
        <f t="shared" si="9"/>
        <v>1959</v>
      </c>
      <c r="W33" s="9">
        <f t="shared" si="10"/>
        <v>0</v>
      </c>
      <c r="X33" s="9">
        <f t="shared" si="11"/>
        <v>0</v>
      </c>
      <c r="Y33" s="9">
        <f t="shared" ref="Y33" si="95">ROUND(SUM(U33:X33),0)</f>
        <v>20266</v>
      </c>
      <c r="Z33" s="9">
        <f t="shared" si="13"/>
        <v>1525</v>
      </c>
      <c r="AA33" s="9">
        <f t="shared" si="14"/>
        <v>1167</v>
      </c>
      <c r="AB33" s="11">
        <f t="shared" si="15"/>
        <v>22958</v>
      </c>
      <c r="AC33" s="11">
        <f t="shared" si="16"/>
        <v>0</v>
      </c>
      <c r="AD33" s="102">
        <f t="shared" si="76"/>
        <v>2336.88</v>
      </c>
      <c r="AE33" s="11">
        <v>1</v>
      </c>
      <c r="AF33" s="11">
        <f t="shared" si="3"/>
        <v>20620</v>
      </c>
      <c r="AG33" s="11">
        <v>0</v>
      </c>
      <c r="AH33" s="102">
        <f t="shared" si="70"/>
        <v>2531.62</v>
      </c>
      <c r="AI33" s="9">
        <v>2</v>
      </c>
      <c r="AJ33" s="11">
        <f t="shared" si="18"/>
        <v>168</v>
      </c>
      <c r="AK33" s="9">
        <v>0</v>
      </c>
      <c r="AL33" s="9">
        <v>500</v>
      </c>
      <c r="AM33" s="102">
        <f t="shared" si="19"/>
        <v>3201.62</v>
      </c>
      <c r="AN33" s="102">
        <f t="shared" si="85"/>
        <v>26159.62</v>
      </c>
      <c r="AO33" s="102">
        <f t="shared" si="20"/>
        <v>648</v>
      </c>
      <c r="AP33" s="102">
        <f t="shared" ref="AP33" si="96">AN33+AO33</f>
        <v>26807.62</v>
      </c>
      <c r="AQ33" s="102">
        <f t="shared" ref="AQ33" si="97">ROUND(AP33*18%,0)</f>
        <v>4825</v>
      </c>
      <c r="AR33" s="104">
        <f t="shared" ref="AR33" si="98">AP33+AQ33</f>
        <v>31632.62</v>
      </c>
      <c r="AS33" s="97"/>
      <c r="AT33" s="97"/>
    </row>
    <row r="34" spans="1:46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12" t="s">
        <v>79</v>
      </c>
      <c r="I34" s="15" t="s">
        <v>172</v>
      </c>
      <c r="J34" s="99">
        <v>6923794371</v>
      </c>
      <c r="K34" s="9">
        <v>25</v>
      </c>
      <c r="L34" s="9">
        <v>24</v>
      </c>
      <c r="M34" s="9">
        <v>0</v>
      </c>
      <c r="N34" s="9">
        <v>0</v>
      </c>
      <c r="O34" s="9">
        <f t="shared" si="6"/>
        <v>24</v>
      </c>
      <c r="P34" s="15">
        <v>19070</v>
      </c>
      <c r="Q34" s="15">
        <v>960</v>
      </c>
      <c r="R34" s="9">
        <v>0</v>
      </c>
      <c r="S34" s="9">
        <v>0</v>
      </c>
      <c r="T34" s="9">
        <f t="shared" ref="T34:T35" si="99">ROUND(SUM(P34:S34),0)</f>
        <v>20030</v>
      </c>
      <c r="U34" s="9">
        <f t="shared" si="8"/>
        <v>18307</v>
      </c>
      <c r="V34" s="9">
        <f t="shared" si="9"/>
        <v>922</v>
      </c>
      <c r="W34" s="9">
        <f t="shared" si="10"/>
        <v>0</v>
      </c>
      <c r="X34" s="9">
        <f t="shared" si="11"/>
        <v>0</v>
      </c>
      <c r="Y34" s="9">
        <f t="shared" ref="Y34:Y35" si="100">ROUND(SUM(U34:X34),0)</f>
        <v>19229</v>
      </c>
      <c r="Z34" s="9">
        <f t="shared" si="13"/>
        <v>1525</v>
      </c>
      <c r="AA34" s="9">
        <f t="shared" si="14"/>
        <v>1108</v>
      </c>
      <c r="AB34" s="11">
        <f t="shared" si="15"/>
        <v>21862</v>
      </c>
      <c r="AC34" s="11">
        <f t="shared" si="16"/>
        <v>164</v>
      </c>
      <c r="AD34" s="102">
        <f t="shared" si="76"/>
        <v>2329.7999999999997</v>
      </c>
      <c r="AE34" s="11">
        <v>1</v>
      </c>
      <c r="AF34" s="11">
        <f t="shared" si="3"/>
        <v>19367</v>
      </c>
      <c r="AG34" s="11">
        <f t="shared" si="84"/>
        <v>711</v>
      </c>
      <c r="AH34" s="102">
        <f t="shared" si="70"/>
        <v>2523.9500000000003</v>
      </c>
      <c r="AI34" s="9">
        <v>2</v>
      </c>
      <c r="AJ34" s="11">
        <f t="shared" si="18"/>
        <v>168</v>
      </c>
      <c r="AK34" s="9">
        <v>0</v>
      </c>
      <c r="AL34" s="9">
        <v>0</v>
      </c>
      <c r="AM34" s="102">
        <f t="shared" si="19"/>
        <v>3404.9500000000003</v>
      </c>
      <c r="AN34" s="102">
        <f t="shared" si="85"/>
        <v>25266.95</v>
      </c>
      <c r="AO34" s="102">
        <f t="shared" si="20"/>
        <v>648</v>
      </c>
      <c r="AP34" s="102">
        <f t="shared" ref="AP34:AP35" si="101">AN34+AO34</f>
        <v>25914.95</v>
      </c>
      <c r="AQ34" s="102">
        <f t="shared" ref="AQ34:AQ35" si="102">ROUND(AP34*18%,0)</f>
        <v>4665</v>
      </c>
      <c r="AR34" s="104">
        <f t="shared" ref="AR34:AR35" si="103">AP34+AQ34</f>
        <v>30579.95</v>
      </c>
      <c r="AS34" s="97"/>
      <c r="AT34" s="97"/>
    </row>
    <row r="35" spans="1:46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12" t="s">
        <v>65</v>
      </c>
      <c r="I35" s="112" t="s">
        <v>180</v>
      </c>
      <c r="J35" s="113" t="s">
        <v>181</v>
      </c>
      <c r="K35" s="9">
        <v>25</v>
      </c>
      <c r="L35" s="9">
        <v>22</v>
      </c>
      <c r="M35" s="9">
        <v>0</v>
      </c>
      <c r="N35" s="9">
        <v>0</v>
      </c>
      <c r="O35" s="9">
        <f t="shared" si="6"/>
        <v>22</v>
      </c>
      <c r="P35" s="15">
        <v>19070</v>
      </c>
      <c r="Q35" s="15">
        <v>92</v>
      </c>
      <c r="R35" s="9">
        <v>0</v>
      </c>
      <c r="S35" s="9">
        <v>0</v>
      </c>
      <c r="T35" s="9">
        <f t="shared" si="99"/>
        <v>19162</v>
      </c>
      <c r="U35" s="9">
        <f t="shared" si="8"/>
        <v>16782</v>
      </c>
      <c r="V35" s="9">
        <f t="shared" si="9"/>
        <v>81</v>
      </c>
      <c r="W35" s="9">
        <f t="shared" si="10"/>
        <v>0</v>
      </c>
      <c r="X35" s="9">
        <f t="shared" si="11"/>
        <v>0</v>
      </c>
      <c r="Y35" s="9">
        <f t="shared" si="100"/>
        <v>16863</v>
      </c>
      <c r="Z35" s="9">
        <f t="shared" si="13"/>
        <v>1398</v>
      </c>
      <c r="AA35" s="9">
        <f t="shared" si="14"/>
        <v>971</v>
      </c>
      <c r="AB35" s="11">
        <f t="shared" si="15"/>
        <v>19232</v>
      </c>
      <c r="AC35" s="11">
        <f t="shared" si="16"/>
        <v>145</v>
      </c>
      <c r="AD35" s="102">
        <f t="shared" si="76"/>
        <v>2130.36</v>
      </c>
      <c r="AE35" s="11">
        <v>1</v>
      </c>
      <c r="AF35" s="11">
        <f t="shared" si="3"/>
        <v>16956</v>
      </c>
      <c r="AG35" s="11">
        <f t="shared" si="84"/>
        <v>626</v>
      </c>
      <c r="AH35" s="102">
        <f t="shared" si="70"/>
        <v>2307.89</v>
      </c>
      <c r="AI35" s="9">
        <v>2</v>
      </c>
      <c r="AJ35" s="11">
        <f t="shared" si="18"/>
        <v>154</v>
      </c>
      <c r="AK35" s="9">
        <v>0</v>
      </c>
      <c r="AL35" s="9">
        <v>0</v>
      </c>
      <c r="AM35" s="102">
        <f t="shared" si="19"/>
        <v>3089.89</v>
      </c>
      <c r="AN35" s="102">
        <f t="shared" si="85"/>
        <v>22321.89</v>
      </c>
      <c r="AO35" s="102">
        <f t="shared" si="20"/>
        <v>594</v>
      </c>
      <c r="AP35" s="102">
        <f t="shared" si="101"/>
        <v>22915.89</v>
      </c>
      <c r="AQ35" s="102">
        <f t="shared" si="102"/>
        <v>4125</v>
      </c>
      <c r="AR35" s="104">
        <f t="shared" si="103"/>
        <v>27040.89</v>
      </c>
      <c r="AS35" s="97"/>
      <c r="AT35" s="97"/>
    </row>
    <row r="36" spans="1:46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2" t="s">
        <v>65</v>
      </c>
      <c r="I36" s="112" t="s">
        <v>190</v>
      </c>
      <c r="J36" s="113" t="s">
        <v>191</v>
      </c>
      <c r="K36" s="9">
        <v>25</v>
      </c>
      <c r="L36" s="9">
        <v>25</v>
      </c>
      <c r="M36" s="9">
        <v>0</v>
      </c>
      <c r="N36" s="9">
        <v>0</v>
      </c>
      <c r="O36" s="9">
        <f t="shared" si="6"/>
        <v>25</v>
      </c>
      <c r="P36" s="15">
        <v>17234</v>
      </c>
      <c r="Q36" s="15">
        <v>0</v>
      </c>
      <c r="R36" s="9">
        <v>0</v>
      </c>
      <c r="S36" s="9">
        <v>0</v>
      </c>
      <c r="T36" s="9">
        <f t="shared" ref="T36:T42" si="104">ROUND(SUM(P36:S36),0)</f>
        <v>17234</v>
      </c>
      <c r="U36" s="9">
        <f t="shared" si="8"/>
        <v>17234</v>
      </c>
      <c r="V36" s="9">
        <f t="shared" si="9"/>
        <v>0</v>
      </c>
      <c r="W36" s="9">
        <f t="shared" si="10"/>
        <v>0</v>
      </c>
      <c r="X36" s="9">
        <f t="shared" si="11"/>
        <v>0</v>
      </c>
      <c r="Y36" s="9">
        <f t="shared" ref="Y36:Y42" si="105">ROUND(SUM(U36:X36),0)</f>
        <v>17234</v>
      </c>
      <c r="Z36" s="9">
        <f t="shared" si="13"/>
        <v>1436</v>
      </c>
      <c r="AA36" s="9">
        <f t="shared" si="14"/>
        <v>993</v>
      </c>
      <c r="AB36" s="11">
        <f t="shared" si="15"/>
        <v>19663</v>
      </c>
      <c r="AC36" s="11">
        <f t="shared" si="16"/>
        <v>148</v>
      </c>
      <c r="AD36" s="102">
        <f t="shared" si="76"/>
        <v>2187.2399999999998</v>
      </c>
      <c r="AE36" s="11">
        <v>1</v>
      </c>
      <c r="AF36" s="11">
        <f t="shared" si="3"/>
        <v>17327</v>
      </c>
      <c r="AG36" s="11">
        <f t="shared" si="84"/>
        <v>640</v>
      </c>
      <c r="AH36" s="102">
        <f t="shared" si="70"/>
        <v>2369.5100000000002</v>
      </c>
      <c r="AI36" s="9">
        <v>2</v>
      </c>
      <c r="AJ36" s="11">
        <f t="shared" si="18"/>
        <v>175</v>
      </c>
      <c r="AK36" s="9">
        <v>0</v>
      </c>
      <c r="AL36" s="9">
        <v>0</v>
      </c>
      <c r="AM36" s="102">
        <f t="shared" si="19"/>
        <v>3186.51</v>
      </c>
      <c r="AN36" s="102">
        <f t="shared" si="85"/>
        <v>22849.510000000002</v>
      </c>
      <c r="AO36" s="102">
        <f t="shared" si="20"/>
        <v>675</v>
      </c>
      <c r="AP36" s="102">
        <f t="shared" ref="AP36:AP42" si="106">AN36+AO36</f>
        <v>23524.510000000002</v>
      </c>
      <c r="AQ36" s="102">
        <f t="shared" ref="AQ36:AQ42" si="107">ROUND(AP36*18%,0)</f>
        <v>4234</v>
      </c>
      <c r="AR36" s="104">
        <f t="shared" ref="AR36:AR42" si="108">AP36+AQ36</f>
        <v>27758.510000000002</v>
      </c>
      <c r="AS36" s="97"/>
      <c r="AT36" s="97"/>
    </row>
    <row r="37" spans="1:46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12" t="s">
        <v>65</v>
      </c>
      <c r="I37" s="112" t="s">
        <v>195</v>
      </c>
      <c r="J37" s="9">
        <v>6928992988</v>
      </c>
      <c r="K37" s="9">
        <v>25</v>
      </c>
      <c r="L37" s="9">
        <v>25</v>
      </c>
      <c r="M37" s="9">
        <v>0</v>
      </c>
      <c r="N37" s="9">
        <v>0</v>
      </c>
      <c r="O37" s="9">
        <f t="shared" si="6"/>
        <v>25</v>
      </c>
      <c r="P37" s="15">
        <v>17234</v>
      </c>
      <c r="Q37" s="15">
        <v>0</v>
      </c>
      <c r="R37" s="9">
        <v>0</v>
      </c>
      <c r="S37" s="9">
        <v>0</v>
      </c>
      <c r="T37" s="9">
        <f t="shared" si="104"/>
        <v>17234</v>
      </c>
      <c r="U37" s="9">
        <f t="shared" si="8"/>
        <v>17234</v>
      </c>
      <c r="V37" s="9">
        <f t="shared" si="9"/>
        <v>0</v>
      </c>
      <c r="W37" s="9">
        <f t="shared" si="10"/>
        <v>0</v>
      </c>
      <c r="X37" s="9">
        <f t="shared" si="11"/>
        <v>0</v>
      </c>
      <c r="Y37" s="9">
        <f t="shared" si="105"/>
        <v>17234</v>
      </c>
      <c r="Z37" s="9">
        <f t="shared" si="13"/>
        <v>1436</v>
      </c>
      <c r="AA37" s="9">
        <f t="shared" si="14"/>
        <v>993</v>
      </c>
      <c r="AB37" s="11">
        <f t="shared" si="15"/>
        <v>19663</v>
      </c>
      <c r="AC37" s="11">
        <f t="shared" si="16"/>
        <v>148</v>
      </c>
      <c r="AD37" s="102">
        <f t="shared" si="76"/>
        <v>2187.2399999999998</v>
      </c>
      <c r="AE37" s="11">
        <v>1</v>
      </c>
      <c r="AF37" s="11">
        <f t="shared" si="3"/>
        <v>17327</v>
      </c>
      <c r="AG37" s="11">
        <f t="shared" si="84"/>
        <v>640</v>
      </c>
      <c r="AH37" s="102">
        <f t="shared" si="70"/>
        <v>2369.5100000000002</v>
      </c>
      <c r="AI37" s="9">
        <v>2</v>
      </c>
      <c r="AJ37" s="11">
        <f t="shared" si="18"/>
        <v>175</v>
      </c>
      <c r="AK37" s="9">
        <v>0</v>
      </c>
      <c r="AL37" s="9">
        <v>0</v>
      </c>
      <c r="AM37" s="102">
        <f t="shared" si="19"/>
        <v>3186.51</v>
      </c>
      <c r="AN37" s="102">
        <f t="shared" si="85"/>
        <v>22849.510000000002</v>
      </c>
      <c r="AO37" s="102">
        <f t="shared" si="20"/>
        <v>675</v>
      </c>
      <c r="AP37" s="102">
        <f t="shared" si="106"/>
        <v>23524.510000000002</v>
      </c>
      <c r="AQ37" s="102">
        <f t="shared" si="107"/>
        <v>4234</v>
      </c>
      <c r="AR37" s="104">
        <f t="shared" si="108"/>
        <v>27758.510000000002</v>
      </c>
      <c r="AS37" s="97"/>
      <c r="AT37" s="97"/>
    </row>
    <row r="38" spans="1:46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12" t="s">
        <v>65</v>
      </c>
      <c r="I38" s="112" t="s">
        <v>200</v>
      </c>
      <c r="J38" s="113" t="s">
        <v>201</v>
      </c>
      <c r="K38" s="9">
        <v>25</v>
      </c>
      <c r="L38" s="9">
        <v>17</v>
      </c>
      <c r="M38" s="9">
        <v>0</v>
      </c>
      <c r="N38" s="9">
        <v>0</v>
      </c>
      <c r="O38" s="9">
        <f t="shared" si="6"/>
        <v>17</v>
      </c>
      <c r="P38" s="15">
        <v>17234</v>
      </c>
      <c r="Q38" s="15">
        <v>0</v>
      </c>
      <c r="R38" s="9">
        <v>0</v>
      </c>
      <c r="S38" s="9">
        <v>0</v>
      </c>
      <c r="T38" s="9">
        <f t="shared" si="104"/>
        <v>17234</v>
      </c>
      <c r="U38" s="9">
        <f t="shared" si="8"/>
        <v>11719</v>
      </c>
      <c r="V38" s="9">
        <f t="shared" si="9"/>
        <v>0</v>
      </c>
      <c r="W38" s="9">
        <f t="shared" si="10"/>
        <v>0</v>
      </c>
      <c r="X38" s="9">
        <f t="shared" si="11"/>
        <v>0</v>
      </c>
      <c r="Y38" s="9">
        <f t="shared" si="105"/>
        <v>11719</v>
      </c>
      <c r="Z38" s="9">
        <f t="shared" si="13"/>
        <v>977</v>
      </c>
      <c r="AA38" s="9">
        <f t="shared" si="14"/>
        <v>675</v>
      </c>
      <c r="AB38" s="11">
        <f t="shared" si="15"/>
        <v>13371</v>
      </c>
      <c r="AC38" s="11">
        <f t="shared" si="16"/>
        <v>101</v>
      </c>
      <c r="AD38" s="102">
        <f t="shared" si="76"/>
        <v>1487.28</v>
      </c>
      <c r="AE38" s="11">
        <v>1</v>
      </c>
      <c r="AF38" s="11">
        <f t="shared" si="3"/>
        <v>11782</v>
      </c>
      <c r="AG38" s="11">
        <f t="shared" si="84"/>
        <v>435</v>
      </c>
      <c r="AH38" s="102">
        <f t="shared" si="70"/>
        <v>1611.22</v>
      </c>
      <c r="AI38" s="9">
        <v>2</v>
      </c>
      <c r="AJ38" s="11">
        <f t="shared" si="18"/>
        <v>119</v>
      </c>
      <c r="AK38" s="9">
        <v>0</v>
      </c>
      <c r="AL38" s="9">
        <v>0</v>
      </c>
      <c r="AM38" s="102">
        <f t="shared" si="19"/>
        <v>2167.2200000000003</v>
      </c>
      <c r="AN38" s="102">
        <f t="shared" si="85"/>
        <v>15538.220000000001</v>
      </c>
      <c r="AO38" s="102">
        <f t="shared" si="20"/>
        <v>459</v>
      </c>
      <c r="AP38" s="102">
        <f t="shared" si="106"/>
        <v>15997.220000000001</v>
      </c>
      <c r="AQ38" s="102">
        <f t="shared" si="107"/>
        <v>2879</v>
      </c>
      <c r="AR38" s="104">
        <f t="shared" si="108"/>
        <v>18876.22</v>
      </c>
      <c r="AS38" s="97"/>
      <c r="AT38" s="97"/>
    </row>
    <row r="39" spans="1:46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12" t="s">
        <v>65</v>
      </c>
      <c r="I39" s="112" t="s">
        <v>211</v>
      </c>
      <c r="J39" s="113" t="s">
        <v>212</v>
      </c>
      <c r="K39" s="9">
        <v>25</v>
      </c>
      <c r="L39" s="9">
        <v>18</v>
      </c>
      <c r="M39" s="9">
        <v>0</v>
      </c>
      <c r="N39" s="9">
        <v>0</v>
      </c>
      <c r="O39" s="9">
        <f t="shared" si="6"/>
        <v>18</v>
      </c>
      <c r="P39" s="15">
        <v>17234</v>
      </c>
      <c r="Q39" s="15">
        <v>0</v>
      </c>
      <c r="R39" s="9">
        <v>0</v>
      </c>
      <c r="S39" s="9">
        <v>0</v>
      </c>
      <c r="T39" s="9">
        <f t="shared" si="104"/>
        <v>17234</v>
      </c>
      <c r="U39" s="9">
        <f t="shared" si="8"/>
        <v>12408</v>
      </c>
      <c r="V39" s="9">
        <f t="shared" si="9"/>
        <v>0</v>
      </c>
      <c r="W39" s="9">
        <f t="shared" si="10"/>
        <v>0</v>
      </c>
      <c r="X39" s="9">
        <f t="shared" si="11"/>
        <v>0</v>
      </c>
      <c r="Y39" s="9">
        <f t="shared" si="105"/>
        <v>12408</v>
      </c>
      <c r="Z39" s="9">
        <f t="shared" si="13"/>
        <v>1034</v>
      </c>
      <c r="AA39" s="9">
        <f t="shared" si="14"/>
        <v>715</v>
      </c>
      <c r="AB39" s="11">
        <f t="shared" si="15"/>
        <v>14157</v>
      </c>
      <c r="AC39" s="11">
        <f t="shared" si="16"/>
        <v>107</v>
      </c>
      <c r="AD39" s="102">
        <f t="shared" si="76"/>
        <v>1574.76</v>
      </c>
      <c r="AE39" s="11">
        <v>1</v>
      </c>
      <c r="AF39" s="11">
        <f t="shared" si="3"/>
        <v>12474</v>
      </c>
      <c r="AG39" s="11">
        <f t="shared" si="84"/>
        <v>461</v>
      </c>
      <c r="AH39" s="102">
        <f t="shared" si="70"/>
        <v>1705.99</v>
      </c>
      <c r="AI39" s="9">
        <v>2</v>
      </c>
      <c r="AJ39" s="11">
        <f t="shared" si="18"/>
        <v>126</v>
      </c>
      <c r="AK39" s="9">
        <v>0</v>
      </c>
      <c r="AL39" s="9">
        <v>0</v>
      </c>
      <c r="AM39" s="102">
        <f t="shared" si="19"/>
        <v>2294.9899999999998</v>
      </c>
      <c r="AN39" s="102">
        <f t="shared" si="85"/>
        <v>16451.989999999998</v>
      </c>
      <c r="AO39" s="102">
        <f t="shared" si="20"/>
        <v>486</v>
      </c>
      <c r="AP39" s="102">
        <f t="shared" si="106"/>
        <v>16937.989999999998</v>
      </c>
      <c r="AQ39" s="102">
        <f t="shared" si="107"/>
        <v>3049</v>
      </c>
      <c r="AR39" s="104">
        <f t="shared" si="108"/>
        <v>19986.989999999998</v>
      </c>
      <c r="AS39" s="97"/>
      <c r="AT39" s="97"/>
    </row>
    <row r="40" spans="1:46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12" t="s">
        <v>65</v>
      </c>
      <c r="I40" s="112" t="s">
        <v>216</v>
      </c>
      <c r="J40" s="113" t="s">
        <v>217</v>
      </c>
      <c r="K40" s="9">
        <v>25</v>
      </c>
      <c r="L40" s="9">
        <v>24</v>
      </c>
      <c r="M40" s="9">
        <v>0</v>
      </c>
      <c r="N40" s="9">
        <v>0</v>
      </c>
      <c r="O40" s="9">
        <f t="shared" si="6"/>
        <v>24</v>
      </c>
      <c r="P40" s="15">
        <v>17234</v>
      </c>
      <c r="Q40" s="15">
        <v>0</v>
      </c>
      <c r="R40" s="9">
        <v>0</v>
      </c>
      <c r="S40" s="9">
        <v>0</v>
      </c>
      <c r="T40" s="9">
        <f t="shared" si="104"/>
        <v>17234</v>
      </c>
      <c r="U40" s="9">
        <f t="shared" si="8"/>
        <v>16545</v>
      </c>
      <c r="V40" s="9">
        <f t="shared" si="9"/>
        <v>0</v>
      </c>
      <c r="W40" s="9">
        <f t="shared" si="10"/>
        <v>0</v>
      </c>
      <c r="X40" s="9">
        <f t="shared" si="11"/>
        <v>0</v>
      </c>
      <c r="Y40" s="9">
        <f t="shared" si="105"/>
        <v>16545</v>
      </c>
      <c r="Z40" s="9">
        <f t="shared" si="13"/>
        <v>1379</v>
      </c>
      <c r="AA40" s="9">
        <f t="shared" si="14"/>
        <v>953</v>
      </c>
      <c r="AB40" s="11">
        <f t="shared" si="15"/>
        <v>18877</v>
      </c>
      <c r="AC40" s="11">
        <f t="shared" si="16"/>
        <v>142</v>
      </c>
      <c r="AD40" s="102">
        <f t="shared" si="76"/>
        <v>2099.7599999999998</v>
      </c>
      <c r="AE40" s="11">
        <v>1</v>
      </c>
      <c r="AF40" s="11">
        <f t="shared" si="3"/>
        <v>16634</v>
      </c>
      <c r="AG40" s="11">
        <f t="shared" si="84"/>
        <v>614</v>
      </c>
      <c r="AH40" s="102">
        <f t="shared" si="70"/>
        <v>2274.7400000000002</v>
      </c>
      <c r="AI40" s="9">
        <v>2</v>
      </c>
      <c r="AJ40" s="11">
        <f t="shared" si="18"/>
        <v>168</v>
      </c>
      <c r="AK40" s="9">
        <v>0</v>
      </c>
      <c r="AL40" s="9">
        <v>0</v>
      </c>
      <c r="AM40" s="102">
        <f t="shared" si="19"/>
        <v>3058.7400000000002</v>
      </c>
      <c r="AN40" s="102">
        <f t="shared" si="85"/>
        <v>21935.74</v>
      </c>
      <c r="AO40" s="102">
        <f t="shared" si="20"/>
        <v>648</v>
      </c>
      <c r="AP40" s="102">
        <f t="shared" si="106"/>
        <v>22583.74</v>
      </c>
      <c r="AQ40" s="102">
        <f t="shared" si="107"/>
        <v>4065</v>
      </c>
      <c r="AR40" s="104">
        <f t="shared" si="108"/>
        <v>26648.74</v>
      </c>
      <c r="AS40" s="97"/>
      <c r="AT40" s="97"/>
    </row>
    <row r="41" spans="1:46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12" t="s">
        <v>65</v>
      </c>
      <c r="I41" s="112" t="s">
        <v>312</v>
      </c>
      <c r="J41" s="113" t="s">
        <v>222</v>
      </c>
      <c r="K41" s="9">
        <v>25</v>
      </c>
      <c r="L41" s="9">
        <v>23.5</v>
      </c>
      <c r="M41" s="9">
        <v>0</v>
      </c>
      <c r="N41" s="9">
        <v>0</v>
      </c>
      <c r="O41" s="9">
        <f t="shared" si="6"/>
        <v>23.5</v>
      </c>
      <c r="P41" s="15">
        <v>17234</v>
      </c>
      <c r="Q41" s="15">
        <v>0</v>
      </c>
      <c r="R41" s="9">
        <v>0</v>
      </c>
      <c r="S41" s="9">
        <v>0</v>
      </c>
      <c r="T41" s="9">
        <f t="shared" si="104"/>
        <v>17234</v>
      </c>
      <c r="U41" s="9">
        <f t="shared" si="8"/>
        <v>16200</v>
      </c>
      <c r="V41" s="9">
        <f t="shared" si="9"/>
        <v>0</v>
      </c>
      <c r="W41" s="9">
        <f t="shared" si="10"/>
        <v>0</v>
      </c>
      <c r="X41" s="9">
        <f t="shared" si="11"/>
        <v>0</v>
      </c>
      <c r="Y41" s="9">
        <f t="shared" si="105"/>
        <v>16200</v>
      </c>
      <c r="Z41" s="9">
        <f t="shared" si="13"/>
        <v>1350</v>
      </c>
      <c r="AA41" s="9">
        <f t="shared" si="14"/>
        <v>933</v>
      </c>
      <c r="AB41" s="11">
        <f t="shared" si="15"/>
        <v>18483</v>
      </c>
      <c r="AC41" s="11">
        <f t="shared" si="16"/>
        <v>139</v>
      </c>
      <c r="AD41" s="102">
        <f t="shared" si="76"/>
        <v>2055.96</v>
      </c>
      <c r="AE41" s="11">
        <v>1</v>
      </c>
      <c r="AF41" s="11">
        <f t="shared" si="3"/>
        <v>16287</v>
      </c>
      <c r="AG41" s="11">
        <f t="shared" si="84"/>
        <v>601</v>
      </c>
      <c r="AH41" s="102">
        <f t="shared" si="70"/>
        <v>2227.29</v>
      </c>
      <c r="AI41" s="9">
        <v>2</v>
      </c>
      <c r="AJ41" s="11">
        <f t="shared" si="18"/>
        <v>165</v>
      </c>
      <c r="AK41" s="9">
        <v>0</v>
      </c>
      <c r="AL41" s="9">
        <v>0</v>
      </c>
      <c r="AM41" s="102">
        <f t="shared" si="19"/>
        <v>2995.29</v>
      </c>
      <c r="AN41" s="102">
        <f t="shared" si="85"/>
        <v>21478.29</v>
      </c>
      <c r="AO41" s="102">
        <f t="shared" si="20"/>
        <v>635</v>
      </c>
      <c r="AP41" s="102">
        <f t="shared" si="106"/>
        <v>22113.29</v>
      </c>
      <c r="AQ41" s="102">
        <f t="shared" si="107"/>
        <v>3980</v>
      </c>
      <c r="AR41" s="104">
        <f t="shared" si="108"/>
        <v>26093.29</v>
      </c>
      <c r="AS41" s="97"/>
      <c r="AT41" s="97"/>
    </row>
    <row r="42" spans="1:46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12" t="s">
        <v>65</v>
      </c>
      <c r="I42" s="122" t="s">
        <v>315</v>
      </c>
      <c r="J42" s="123" t="s">
        <v>316</v>
      </c>
      <c r="K42" s="9">
        <v>25</v>
      </c>
      <c r="L42" s="9">
        <v>18</v>
      </c>
      <c r="M42" s="9">
        <v>0</v>
      </c>
      <c r="N42" s="9">
        <v>0</v>
      </c>
      <c r="O42" s="9">
        <f t="shared" si="6"/>
        <v>18</v>
      </c>
      <c r="P42" s="15">
        <v>17234</v>
      </c>
      <c r="Q42" s="15">
        <v>0</v>
      </c>
      <c r="R42" s="9">
        <v>0</v>
      </c>
      <c r="S42" s="9">
        <v>0</v>
      </c>
      <c r="T42" s="9">
        <f t="shared" si="104"/>
        <v>17234</v>
      </c>
      <c r="U42" s="9">
        <f t="shared" si="8"/>
        <v>12408</v>
      </c>
      <c r="V42" s="9">
        <f t="shared" si="9"/>
        <v>0</v>
      </c>
      <c r="W42" s="9">
        <f t="shared" si="10"/>
        <v>0</v>
      </c>
      <c r="X42" s="9">
        <f t="shared" si="11"/>
        <v>0</v>
      </c>
      <c r="Y42" s="9">
        <f t="shared" si="105"/>
        <v>12408</v>
      </c>
      <c r="Z42" s="9">
        <f t="shared" si="13"/>
        <v>1034</v>
      </c>
      <c r="AA42" s="9">
        <f t="shared" si="14"/>
        <v>715</v>
      </c>
      <c r="AB42" s="11">
        <f t="shared" si="15"/>
        <v>14157</v>
      </c>
      <c r="AC42" s="11">
        <f t="shared" si="16"/>
        <v>107</v>
      </c>
      <c r="AD42" s="102">
        <f t="shared" si="76"/>
        <v>1574.76</v>
      </c>
      <c r="AE42" s="11">
        <v>1</v>
      </c>
      <c r="AF42" s="11">
        <f t="shared" ref="AF42" si="109">ROUND((AB42+AK42)-(AC42+AD42+AE42),0)</f>
        <v>12474</v>
      </c>
      <c r="AG42" s="11">
        <f t="shared" si="84"/>
        <v>461</v>
      </c>
      <c r="AH42" s="102">
        <f t="shared" si="70"/>
        <v>1705.99</v>
      </c>
      <c r="AI42" s="9">
        <v>2</v>
      </c>
      <c r="AJ42" s="11">
        <f t="shared" si="18"/>
        <v>126</v>
      </c>
      <c r="AK42" s="9">
        <v>0</v>
      </c>
      <c r="AL42" s="9">
        <v>0</v>
      </c>
      <c r="AM42" s="102">
        <f t="shared" si="19"/>
        <v>2294.9899999999998</v>
      </c>
      <c r="AN42" s="102">
        <f t="shared" si="85"/>
        <v>16451.989999999998</v>
      </c>
      <c r="AO42" s="102">
        <f t="shared" si="20"/>
        <v>486</v>
      </c>
      <c r="AP42" s="102">
        <f t="shared" si="106"/>
        <v>16937.989999999998</v>
      </c>
      <c r="AQ42" s="102">
        <f t="shared" si="107"/>
        <v>3049</v>
      </c>
      <c r="AR42" s="104">
        <f t="shared" si="108"/>
        <v>19986.989999999998</v>
      </c>
      <c r="AS42" s="97"/>
      <c r="AT42" s="97"/>
    </row>
    <row r="43" spans="1:46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12" t="s">
        <v>65</v>
      </c>
      <c r="I43" s="122" t="s">
        <v>318</v>
      </c>
      <c r="J43" s="123" t="s">
        <v>319</v>
      </c>
      <c r="K43" s="9">
        <v>25</v>
      </c>
      <c r="L43" s="9">
        <v>24</v>
      </c>
      <c r="M43" s="9">
        <v>0</v>
      </c>
      <c r="N43" s="9">
        <v>0</v>
      </c>
      <c r="O43" s="9">
        <f t="shared" si="6"/>
        <v>24</v>
      </c>
      <c r="P43" s="15">
        <v>17234</v>
      </c>
      <c r="Q43" s="15">
        <v>0</v>
      </c>
      <c r="R43" s="9">
        <v>0</v>
      </c>
      <c r="S43" s="9">
        <v>0</v>
      </c>
      <c r="T43" s="9">
        <f>ROUND(SUM(P43:S43),0)</f>
        <v>17234</v>
      </c>
      <c r="U43" s="9">
        <f t="shared" si="8"/>
        <v>16545</v>
      </c>
      <c r="V43" s="9">
        <f t="shared" si="9"/>
        <v>0</v>
      </c>
      <c r="W43" s="9">
        <f t="shared" si="10"/>
        <v>0</v>
      </c>
      <c r="X43" s="9">
        <f t="shared" si="11"/>
        <v>0</v>
      </c>
      <c r="Y43" s="9">
        <f>ROUND(SUM(U43:X43),0)</f>
        <v>16545</v>
      </c>
      <c r="Z43" s="9">
        <f t="shared" si="13"/>
        <v>1379</v>
      </c>
      <c r="AA43" s="9">
        <f t="shared" si="14"/>
        <v>953</v>
      </c>
      <c r="AB43" s="11">
        <f t="shared" si="15"/>
        <v>18877</v>
      </c>
      <c r="AC43" s="11">
        <f t="shared" si="16"/>
        <v>142</v>
      </c>
      <c r="AD43" s="102">
        <f>ROUND(AB43-V43-Z43,0)*12%</f>
        <v>2099.7599999999998</v>
      </c>
      <c r="AE43" s="11">
        <v>1</v>
      </c>
      <c r="AF43" s="11">
        <f t="shared" si="3"/>
        <v>16634</v>
      </c>
      <c r="AG43" s="11">
        <f>ROUNDUP(AB43*3.25%,0)</f>
        <v>614</v>
      </c>
      <c r="AH43" s="102">
        <f>ROUND(AB43-V43-Z43,0)*13%</f>
        <v>2274.7400000000002</v>
      </c>
      <c r="AI43" s="9">
        <v>2</v>
      </c>
      <c r="AJ43" s="11">
        <f t="shared" si="18"/>
        <v>168</v>
      </c>
      <c r="AK43" s="9">
        <v>0</v>
      </c>
      <c r="AL43" s="9">
        <v>0</v>
      </c>
      <c r="AM43" s="102">
        <f t="shared" si="19"/>
        <v>3058.7400000000002</v>
      </c>
      <c r="AN43" s="102">
        <f>AB43+AM43</f>
        <v>21935.74</v>
      </c>
      <c r="AO43" s="102">
        <f t="shared" si="20"/>
        <v>648</v>
      </c>
      <c r="AP43" s="102">
        <f>AN43+AO43</f>
        <v>22583.74</v>
      </c>
      <c r="AQ43" s="102">
        <f>ROUND(AP43*18%,0)</f>
        <v>4065</v>
      </c>
      <c r="AR43" s="104">
        <f>AP43+AQ43</f>
        <v>26648.74</v>
      </c>
      <c r="AS43" s="97"/>
      <c r="AT43" s="97"/>
    </row>
    <row r="44" spans="1:46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12" t="s">
        <v>65</v>
      </c>
      <c r="I44" s="112" t="s">
        <v>206</v>
      </c>
      <c r="J44" s="113" t="s">
        <v>207</v>
      </c>
      <c r="K44" s="9">
        <v>25</v>
      </c>
      <c r="L44" s="9">
        <v>24</v>
      </c>
      <c r="M44" s="9">
        <v>0</v>
      </c>
      <c r="N44" s="9">
        <v>0</v>
      </c>
      <c r="O44" s="9">
        <f t="shared" si="6"/>
        <v>24</v>
      </c>
      <c r="P44" s="15">
        <v>17234</v>
      </c>
      <c r="Q44" s="15">
        <v>0</v>
      </c>
      <c r="R44" s="9">
        <v>0</v>
      </c>
      <c r="S44" s="9">
        <v>0</v>
      </c>
      <c r="T44" s="9">
        <f t="shared" ref="T44:T45" si="110">ROUND(SUM(P44:S44),0)</f>
        <v>17234</v>
      </c>
      <c r="U44" s="9">
        <f t="shared" si="8"/>
        <v>16545</v>
      </c>
      <c r="V44" s="9">
        <f t="shared" si="9"/>
        <v>0</v>
      </c>
      <c r="W44" s="9">
        <f t="shared" si="10"/>
        <v>0</v>
      </c>
      <c r="X44" s="9">
        <f t="shared" si="11"/>
        <v>0</v>
      </c>
      <c r="Y44" s="9">
        <f t="shared" ref="Y44:Y45" si="111">ROUND(SUM(U44:X44),0)</f>
        <v>16545</v>
      </c>
      <c r="Z44" s="9">
        <f t="shared" si="13"/>
        <v>1379</v>
      </c>
      <c r="AA44" s="9">
        <f t="shared" si="14"/>
        <v>953</v>
      </c>
      <c r="AB44" s="11">
        <f t="shared" si="15"/>
        <v>18877</v>
      </c>
      <c r="AC44" s="11">
        <f t="shared" si="16"/>
        <v>142</v>
      </c>
      <c r="AD44" s="102">
        <f t="shared" ref="AD44:AD45" si="112">ROUND(AB44-V44-Z44,0)*12%</f>
        <v>2099.7599999999998</v>
      </c>
      <c r="AE44" s="11">
        <v>1</v>
      </c>
      <c r="AF44" s="11">
        <f t="shared" si="3"/>
        <v>16634</v>
      </c>
      <c r="AG44" s="11">
        <f t="shared" ref="AG44:AG45" si="113">ROUNDUP(AB44*3.25%,0)</f>
        <v>614</v>
      </c>
      <c r="AH44" s="102">
        <f t="shared" ref="AH44:AH45" si="114">ROUND(AB44-V44-Z44,0)*13%</f>
        <v>2274.7400000000002</v>
      </c>
      <c r="AI44" s="9">
        <v>2</v>
      </c>
      <c r="AJ44" s="11">
        <f t="shared" si="18"/>
        <v>168</v>
      </c>
      <c r="AK44" s="9">
        <v>0</v>
      </c>
      <c r="AL44" s="9">
        <v>0</v>
      </c>
      <c r="AM44" s="102">
        <f t="shared" si="19"/>
        <v>3058.7400000000002</v>
      </c>
      <c r="AN44" s="102">
        <f t="shared" ref="AN44:AN45" si="115">AB44+AM44</f>
        <v>21935.74</v>
      </c>
      <c r="AO44" s="102">
        <f t="shared" si="20"/>
        <v>648</v>
      </c>
      <c r="AP44" s="102">
        <f t="shared" ref="AP44:AP45" si="116">AN44+AO44</f>
        <v>22583.74</v>
      </c>
      <c r="AQ44" s="102">
        <f t="shared" ref="AQ44:AQ45" si="117">ROUND(AP44*18%,0)</f>
        <v>4065</v>
      </c>
      <c r="AR44" s="125">
        <f t="shared" ref="AR44:AR45" si="118">AP44+AQ44</f>
        <v>26648.74</v>
      </c>
      <c r="AS44" s="97"/>
      <c r="AT44" s="97"/>
    </row>
    <row r="45" spans="1:46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12" t="s">
        <v>65</v>
      </c>
      <c r="I45" s="71" t="s">
        <v>399</v>
      </c>
      <c r="J45" s="71" t="s">
        <v>400</v>
      </c>
      <c r="K45" s="9">
        <v>25</v>
      </c>
      <c r="L45" s="9">
        <v>22.5</v>
      </c>
      <c r="M45" s="9">
        <v>0</v>
      </c>
      <c r="N45" s="9">
        <v>0</v>
      </c>
      <c r="O45" s="9">
        <f t="shared" si="6"/>
        <v>22.5</v>
      </c>
      <c r="P45" s="15">
        <v>17234</v>
      </c>
      <c r="Q45" s="15">
        <v>0</v>
      </c>
      <c r="R45" s="9">
        <v>0</v>
      </c>
      <c r="S45" s="9">
        <v>0</v>
      </c>
      <c r="T45" s="9">
        <f t="shared" si="110"/>
        <v>17234</v>
      </c>
      <c r="U45" s="9">
        <f t="shared" si="8"/>
        <v>15511</v>
      </c>
      <c r="V45" s="9">
        <f t="shared" si="9"/>
        <v>0</v>
      </c>
      <c r="W45" s="9">
        <f t="shared" si="10"/>
        <v>0</v>
      </c>
      <c r="X45" s="9">
        <f t="shared" si="11"/>
        <v>0</v>
      </c>
      <c r="Y45" s="9">
        <f t="shared" si="111"/>
        <v>15511</v>
      </c>
      <c r="Z45" s="9">
        <f t="shared" si="13"/>
        <v>1293</v>
      </c>
      <c r="AA45" s="9">
        <f t="shared" si="14"/>
        <v>893</v>
      </c>
      <c r="AB45" s="11">
        <f t="shared" si="15"/>
        <v>17697</v>
      </c>
      <c r="AC45" s="11">
        <f t="shared" si="16"/>
        <v>133</v>
      </c>
      <c r="AD45" s="102">
        <f t="shared" si="112"/>
        <v>1968.48</v>
      </c>
      <c r="AE45" s="11">
        <v>1</v>
      </c>
      <c r="AF45" s="11">
        <f t="shared" si="3"/>
        <v>15595</v>
      </c>
      <c r="AG45" s="11">
        <f t="shared" si="113"/>
        <v>576</v>
      </c>
      <c r="AH45" s="102">
        <f t="shared" si="114"/>
        <v>2132.52</v>
      </c>
      <c r="AI45" s="9">
        <v>2</v>
      </c>
      <c r="AJ45" s="11">
        <f t="shared" si="18"/>
        <v>158</v>
      </c>
      <c r="AK45" s="9">
        <v>0</v>
      </c>
      <c r="AL45" s="9">
        <v>0</v>
      </c>
      <c r="AM45" s="102">
        <f t="shared" si="19"/>
        <v>2868.52</v>
      </c>
      <c r="AN45" s="102">
        <f t="shared" si="115"/>
        <v>20565.52</v>
      </c>
      <c r="AO45" s="102">
        <f t="shared" si="20"/>
        <v>608</v>
      </c>
      <c r="AP45" s="102">
        <f t="shared" si="116"/>
        <v>21173.52</v>
      </c>
      <c r="AQ45" s="102">
        <f t="shared" si="117"/>
        <v>3811</v>
      </c>
      <c r="AR45" s="125">
        <f t="shared" si="118"/>
        <v>24984.52</v>
      </c>
      <c r="AS45" s="97"/>
      <c r="AT45" s="97"/>
    </row>
    <row r="46" spans="1:46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12" t="s">
        <v>65</v>
      </c>
      <c r="I46" s="126" t="s">
        <v>405</v>
      </c>
      <c r="J46" s="126" t="s">
        <v>406</v>
      </c>
      <c r="K46" s="9">
        <v>25</v>
      </c>
      <c r="L46" s="9">
        <v>24</v>
      </c>
      <c r="M46" s="9">
        <v>0</v>
      </c>
      <c r="N46" s="9">
        <v>0</v>
      </c>
      <c r="O46" s="9">
        <f t="shared" si="6"/>
        <v>24</v>
      </c>
      <c r="P46" s="15">
        <v>17234</v>
      </c>
      <c r="Q46" s="15">
        <v>0</v>
      </c>
      <c r="R46" s="9">
        <v>0</v>
      </c>
      <c r="S46" s="9"/>
      <c r="T46" s="9">
        <f t="shared" ref="T46" si="119">ROUND(SUM(P46:S46),0)</f>
        <v>17234</v>
      </c>
      <c r="U46" s="9">
        <f t="shared" si="8"/>
        <v>16545</v>
      </c>
      <c r="V46" s="9">
        <f t="shared" si="9"/>
        <v>0</v>
      </c>
      <c r="W46" s="9">
        <f t="shared" si="10"/>
        <v>0</v>
      </c>
      <c r="X46" s="9">
        <f t="shared" si="11"/>
        <v>0</v>
      </c>
      <c r="Y46" s="9">
        <f t="shared" ref="Y46" si="120">ROUND(SUM(U46:X46),0)</f>
        <v>16545</v>
      </c>
      <c r="Z46" s="9">
        <f t="shared" si="13"/>
        <v>1379</v>
      </c>
      <c r="AA46" s="9">
        <f t="shared" si="14"/>
        <v>953</v>
      </c>
      <c r="AB46" s="11">
        <f t="shared" si="15"/>
        <v>18877</v>
      </c>
      <c r="AC46" s="11">
        <f t="shared" si="16"/>
        <v>142</v>
      </c>
      <c r="AD46" s="102">
        <f t="shared" ref="AD46" si="121">ROUND(AB46-V46-Z46,0)*12%</f>
        <v>2099.7599999999998</v>
      </c>
      <c r="AE46" s="11">
        <v>1</v>
      </c>
      <c r="AF46" s="11">
        <f t="shared" si="3"/>
        <v>16634</v>
      </c>
      <c r="AG46" s="11">
        <f t="shared" ref="AG46" si="122">ROUNDUP(AB46*3.25%,0)</f>
        <v>614</v>
      </c>
      <c r="AH46" s="102">
        <f t="shared" ref="AH46" si="123">ROUND(AB46-V46-Z46,0)*13%</f>
        <v>2274.7400000000002</v>
      </c>
      <c r="AI46" s="9">
        <v>2</v>
      </c>
      <c r="AJ46" s="11">
        <f t="shared" si="18"/>
        <v>168</v>
      </c>
      <c r="AK46" s="9">
        <v>0</v>
      </c>
      <c r="AL46" s="9">
        <v>0</v>
      </c>
      <c r="AM46" s="102">
        <f t="shared" ref="AM46" si="124">SUM(AG46:AL46)</f>
        <v>3058.7400000000002</v>
      </c>
      <c r="AN46" s="102">
        <f t="shared" ref="AN46" si="125">AB46+AM46</f>
        <v>21935.74</v>
      </c>
      <c r="AO46" s="102">
        <f t="shared" si="20"/>
        <v>648</v>
      </c>
      <c r="AP46" s="102">
        <f t="shared" ref="AP46" si="126">AN46+AO46</f>
        <v>22583.74</v>
      </c>
      <c r="AQ46" s="102">
        <f t="shared" ref="AQ46" si="127">ROUND(AP46*18%,0)</f>
        <v>4065</v>
      </c>
      <c r="AR46" s="125">
        <f t="shared" ref="AR46" si="128">AP46+AQ46</f>
        <v>26648.74</v>
      </c>
      <c r="AS46" s="97"/>
      <c r="AT46" s="97"/>
    </row>
    <row r="47" spans="1:46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12" t="s">
        <v>79</v>
      </c>
      <c r="I47" s="126" t="s">
        <v>409</v>
      </c>
      <c r="J47" s="126">
        <v>6930985511</v>
      </c>
      <c r="K47" s="9">
        <v>25</v>
      </c>
      <c r="L47" s="9">
        <v>25</v>
      </c>
      <c r="M47" s="9">
        <v>0</v>
      </c>
      <c r="N47" s="9">
        <v>0</v>
      </c>
      <c r="O47" s="9">
        <f t="shared" si="6"/>
        <v>25</v>
      </c>
      <c r="P47" s="15">
        <v>18993</v>
      </c>
      <c r="Q47" s="15">
        <v>1019</v>
      </c>
      <c r="R47" s="9">
        <v>0</v>
      </c>
      <c r="S47" s="9"/>
      <c r="T47" s="9">
        <f t="shared" ref="T47" si="129">ROUND(SUM(P47:S47),0)</f>
        <v>20012</v>
      </c>
      <c r="U47" s="9">
        <f t="shared" ref="U47" si="130">ROUND(P47/$K47*$O47,0)</f>
        <v>18993</v>
      </c>
      <c r="V47" s="9">
        <f t="shared" ref="V47" si="131">ROUND(Q47/$K47*$O47,0)</f>
        <v>1019</v>
      </c>
      <c r="W47" s="9">
        <f t="shared" ref="W47" si="132">ROUND(R47/$K47*$O47,0)</f>
        <v>0</v>
      </c>
      <c r="X47" s="9">
        <f t="shared" ref="X47" si="133">ROUND(S47/$K47*$O47,0)</f>
        <v>0</v>
      </c>
      <c r="Y47" s="9">
        <f t="shared" ref="Y47" si="134">ROUND(SUM(U47:X47),0)</f>
        <v>20012</v>
      </c>
      <c r="Z47" s="9">
        <f t="shared" si="13"/>
        <v>1583</v>
      </c>
      <c r="AA47" s="9">
        <f t="shared" ref="AA47" si="135">ROUND(Y47*5.76%,0)</f>
        <v>1153</v>
      </c>
      <c r="AB47" s="11">
        <f t="shared" ref="AB47" si="136">Y47+AA47+Z47</f>
        <v>22748</v>
      </c>
      <c r="AC47" s="11">
        <f t="shared" si="16"/>
        <v>171</v>
      </c>
      <c r="AD47" s="102">
        <f t="shared" ref="AD47" si="137">ROUND(AB47-V47-Z47,0)*12%</f>
        <v>2417.52</v>
      </c>
      <c r="AE47" s="11">
        <v>1</v>
      </c>
      <c r="AF47" s="11">
        <f t="shared" ref="AF47" si="138">ROUND((AB47+AK47)-(AC47+AD47+AE47),0)</f>
        <v>20158</v>
      </c>
      <c r="AG47" s="11">
        <f t="shared" ref="AG47" si="139">ROUNDUP(AB47*3.25%,0)</f>
        <v>740</v>
      </c>
      <c r="AH47" s="102">
        <f t="shared" ref="AH47" si="140">ROUND(AB47-V47-Z47,0)*13%</f>
        <v>2618.98</v>
      </c>
      <c r="AI47" s="9">
        <v>2</v>
      </c>
      <c r="AJ47" s="11">
        <f t="shared" ref="AJ47" si="141">ROUND(175/K47*O47,0)</f>
        <v>175</v>
      </c>
      <c r="AK47" s="9">
        <v>0</v>
      </c>
      <c r="AL47" s="9">
        <v>0</v>
      </c>
      <c r="AM47" s="102">
        <f t="shared" ref="AM47" si="142">SUM(AG47:AL47)</f>
        <v>3535.98</v>
      </c>
      <c r="AN47" s="102">
        <f t="shared" ref="AN47" si="143">AB47+AM47</f>
        <v>26283.98</v>
      </c>
      <c r="AO47" s="102">
        <f t="shared" si="20"/>
        <v>675</v>
      </c>
      <c r="AP47" s="102">
        <f t="shared" ref="AP47" si="144">AN47+AO47</f>
        <v>26958.98</v>
      </c>
      <c r="AQ47" s="102">
        <f t="shared" ref="AQ47" si="145">ROUND(AP47*18%,0)</f>
        <v>4853</v>
      </c>
      <c r="AR47" s="125">
        <f t="shared" ref="AR47" si="146">AP47+AQ47</f>
        <v>31811.98</v>
      </c>
      <c r="AS47" s="97"/>
      <c r="AT47" s="97"/>
    </row>
    <row r="48" spans="1:46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12" t="s">
        <v>79</v>
      </c>
      <c r="I48" s="126" t="s">
        <v>415</v>
      </c>
      <c r="J48" s="126" t="s">
        <v>416</v>
      </c>
      <c r="K48" s="9">
        <v>25</v>
      </c>
      <c r="L48" s="9">
        <v>24</v>
      </c>
      <c r="M48" s="9">
        <v>0</v>
      </c>
      <c r="N48" s="9">
        <v>0</v>
      </c>
      <c r="O48" s="9">
        <f t="shared" si="6"/>
        <v>24</v>
      </c>
      <c r="P48" s="15">
        <v>18993</v>
      </c>
      <c r="Q48" s="15">
        <v>0</v>
      </c>
      <c r="R48" s="9">
        <v>0</v>
      </c>
      <c r="S48" s="9"/>
      <c r="T48" s="9">
        <f t="shared" ref="T48" si="147">ROUND(SUM(P48:S48),0)</f>
        <v>18993</v>
      </c>
      <c r="U48" s="9">
        <f t="shared" ref="U48:X50" si="148">ROUND(P48/$K48*$O48,0)</f>
        <v>18233</v>
      </c>
      <c r="V48" s="9">
        <f t="shared" ref="V48:V49" si="149">ROUND(Q48/$K48*$O48,0)</f>
        <v>0</v>
      </c>
      <c r="W48" s="9">
        <f t="shared" ref="W48:W49" si="150">ROUND(R48/$K48*$O48,0)</f>
        <v>0</v>
      </c>
      <c r="X48" s="9">
        <f t="shared" ref="X48:X49" si="151">ROUND(S48/$K48*$O48,0)</f>
        <v>0</v>
      </c>
      <c r="Y48" s="9">
        <f t="shared" ref="Y48" si="152">ROUND(SUM(U48:X48),0)</f>
        <v>18233</v>
      </c>
      <c r="Z48" s="9">
        <f t="shared" si="13"/>
        <v>1519</v>
      </c>
      <c r="AA48" s="9">
        <f t="shared" ref="AA48:AA49" si="153">ROUND(Y48*5.76%,0)</f>
        <v>1050</v>
      </c>
      <c r="AB48" s="11">
        <f t="shared" ref="AB48:AB49" si="154">Y48+AA48+Z48</f>
        <v>20802</v>
      </c>
      <c r="AC48" s="11">
        <f t="shared" si="16"/>
        <v>157</v>
      </c>
      <c r="AD48" s="102">
        <f t="shared" ref="AD48" si="155">ROUND(IF((AB48-V48)*12%&gt;1800,1800,(AB48-V48)*12%),0)</f>
        <v>1800</v>
      </c>
      <c r="AE48" s="11">
        <v>1</v>
      </c>
      <c r="AF48" s="11">
        <f t="shared" ref="AF48:AF50" si="156">ROUND((AB48+AK48)-(AC48+AD48+AE48),0)</f>
        <v>18844</v>
      </c>
      <c r="AG48" s="11">
        <f t="shared" ref="AG48:AG49" si="157">ROUNDUP(AB48*3.25%,0)</f>
        <v>677</v>
      </c>
      <c r="AH48" s="102">
        <f>ROUND(IF(($AB48+Z48)*12%&gt;1950,1950,(AB48-Z48)*13%),0)</f>
        <v>1950</v>
      </c>
      <c r="AI48" s="9">
        <v>2</v>
      </c>
      <c r="AJ48" s="11">
        <f t="shared" ref="AJ48:AJ49" si="158">ROUND(175/K48*O48,0)</f>
        <v>168</v>
      </c>
      <c r="AK48" s="9">
        <v>0</v>
      </c>
      <c r="AL48" s="9">
        <v>0</v>
      </c>
      <c r="AM48" s="102">
        <f t="shared" ref="AM48:AM49" si="159">SUM(AG48:AL48)</f>
        <v>2797</v>
      </c>
      <c r="AN48" s="102">
        <f t="shared" ref="AN48:AN50" si="160">AB48+AM48</f>
        <v>23599</v>
      </c>
      <c r="AO48" s="102">
        <f t="shared" si="20"/>
        <v>648</v>
      </c>
      <c r="AP48" s="102">
        <f t="shared" ref="AP48:AP49" si="161">AN48+AO48</f>
        <v>24247</v>
      </c>
      <c r="AQ48" s="102">
        <f t="shared" ref="AQ48:AQ49" si="162">ROUND(AP48*18%,0)</f>
        <v>4364</v>
      </c>
      <c r="AR48" s="125">
        <f t="shared" ref="AR48:AR49" si="163">AP48+AQ48</f>
        <v>28611</v>
      </c>
      <c r="AS48" s="97"/>
      <c r="AT48" s="97"/>
    </row>
    <row r="49" spans="1:46" s="1" customFormat="1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12" t="s">
        <v>79</v>
      </c>
      <c r="I49" s="15" t="s">
        <v>146</v>
      </c>
      <c r="J49" s="9" t="s">
        <v>147</v>
      </c>
      <c r="K49" s="9">
        <v>25</v>
      </c>
      <c r="L49" s="9">
        <v>16</v>
      </c>
      <c r="M49" s="9">
        <v>0</v>
      </c>
      <c r="N49" s="9">
        <v>0</v>
      </c>
      <c r="O49" s="9">
        <f t="shared" si="6"/>
        <v>16</v>
      </c>
      <c r="P49" s="15">
        <v>19070</v>
      </c>
      <c r="Q49" s="15">
        <v>315</v>
      </c>
      <c r="R49" s="9">
        <v>0</v>
      </c>
      <c r="S49" s="9">
        <v>0</v>
      </c>
      <c r="T49" s="9">
        <f t="shared" ref="T49" si="164">ROUND(SUM(P49:S49),0)</f>
        <v>19385</v>
      </c>
      <c r="U49" s="9">
        <f t="shared" si="148"/>
        <v>12205</v>
      </c>
      <c r="V49" s="9">
        <f t="shared" si="149"/>
        <v>202</v>
      </c>
      <c r="W49" s="9">
        <f t="shared" si="150"/>
        <v>0</v>
      </c>
      <c r="X49" s="9">
        <f t="shared" si="151"/>
        <v>0</v>
      </c>
      <c r="Y49" s="9">
        <f t="shared" ref="Y49" si="165">ROUND(SUM(U49:X49),0)</f>
        <v>12407</v>
      </c>
      <c r="Z49" s="9">
        <f t="shared" si="13"/>
        <v>1017</v>
      </c>
      <c r="AA49" s="9">
        <f t="shared" si="153"/>
        <v>715</v>
      </c>
      <c r="AB49" s="11">
        <f t="shared" si="154"/>
        <v>14139</v>
      </c>
      <c r="AC49" s="11">
        <f t="shared" si="16"/>
        <v>107</v>
      </c>
      <c r="AD49" s="102">
        <f t="shared" ref="AD49" si="166">ROUND(AB49-V49-Z49,0)*12%</f>
        <v>1550.3999999999999</v>
      </c>
      <c r="AE49" s="11">
        <v>1</v>
      </c>
      <c r="AF49" s="11">
        <f t="shared" si="156"/>
        <v>12481</v>
      </c>
      <c r="AG49" s="11">
        <f t="shared" si="157"/>
        <v>460</v>
      </c>
      <c r="AH49" s="102">
        <f t="shared" ref="AH49" si="167">ROUND(AB49-V49-Z49,0)*13%</f>
        <v>1679.6000000000001</v>
      </c>
      <c r="AI49" s="9">
        <v>2</v>
      </c>
      <c r="AJ49" s="11">
        <f t="shared" si="158"/>
        <v>112</v>
      </c>
      <c r="AK49" s="9">
        <v>0</v>
      </c>
      <c r="AL49" s="9">
        <v>0</v>
      </c>
      <c r="AM49" s="102">
        <f t="shared" si="159"/>
        <v>2253.6000000000004</v>
      </c>
      <c r="AN49" s="102">
        <f t="shared" si="160"/>
        <v>16392.599999999999</v>
      </c>
      <c r="AO49" s="102">
        <f t="shared" si="20"/>
        <v>432</v>
      </c>
      <c r="AP49" s="102">
        <f t="shared" si="161"/>
        <v>16824.599999999999</v>
      </c>
      <c r="AQ49" s="102">
        <f t="shared" si="162"/>
        <v>3028</v>
      </c>
      <c r="AR49" s="104">
        <f t="shared" si="163"/>
        <v>19852.599999999999</v>
      </c>
      <c r="AS49" s="97"/>
      <c r="AT49" s="97"/>
    </row>
    <row r="50" spans="1:46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12" t="s">
        <v>420</v>
      </c>
      <c r="I50" s="9" t="s">
        <v>421</v>
      </c>
      <c r="J50" s="9" t="s">
        <v>422</v>
      </c>
      <c r="K50" s="9">
        <v>25</v>
      </c>
      <c r="L50" s="9">
        <v>24.5</v>
      </c>
      <c r="M50" s="9">
        <v>0</v>
      </c>
      <c r="N50" s="9">
        <v>0</v>
      </c>
      <c r="O50" s="9">
        <f t="shared" si="6"/>
        <v>24.5</v>
      </c>
      <c r="P50" s="15">
        <v>17234</v>
      </c>
      <c r="Q50" s="15">
        <v>0</v>
      </c>
      <c r="R50" s="9">
        <v>0</v>
      </c>
      <c r="S50" s="9">
        <v>0</v>
      </c>
      <c r="T50" s="9">
        <f t="shared" ref="T50:T51" si="168">ROUND(SUM(P50:S50),0)</f>
        <v>17234</v>
      </c>
      <c r="U50" s="9">
        <f t="shared" si="148"/>
        <v>16889</v>
      </c>
      <c r="V50" s="9">
        <f t="shared" si="148"/>
        <v>0</v>
      </c>
      <c r="W50" s="9">
        <f t="shared" si="148"/>
        <v>0</v>
      </c>
      <c r="X50" s="9">
        <f t="shared" si="148"/>
        <v>0</v>
      </c>
      <c r="Y50" s="9">
        <f t="shared" ref="Y50" si="169">ROUND(SUM(U50:X50),0)</f>
        <v>16889</v>
      </c>
      <c r="Z50" s="9">
        <f t="shared" si="13"/>
        <v>1407</v>
      </c>
      <c r="AA50" s="9">
        <f t="shared" ref="AA50" si="170">ROUND(Y50*5.76%,0)</f>
        <v>973</v>
      </c>
      <c r="AB50" s="11">
        <f t="shared" ref="AB50" si="171">Y50+AA50+Z50</f>
        <v>19269</v>
      </c>
      <c r="AC50" s="11">
        <f t="shared" si="16"/>
        <v>145</v>
      </c>
      <c r="AD50" s="102">
        <f>ROUND(IF(AB50-V50-Z50&gt;1800,1800,(AB50-V50-Z50)*12%),0)</f>
        <v>1800</v>
      </c>
      <c r="AE50" s="11">
        <v>1</v>
      </c>
      <c r="AF50" s="11">
        <f t="shared" si="156"/>
        <v>17323</v>
      </c>
      <c r="AG50" s="11">
        <f t="shared" ref="AG50" si="172">ROUNDUP(AB50*3.25%,0)</f>
        <v>627</v>
      </c>
      <c r="AH50" s="102">
        <f>ROUND(IF(($AB50+Z50)*12%&gt;1950,1950,(AB50-Z50)*13%),0)</f>
        <v>1950</v>
      </c>
      <c r="AI50" s="9">
        <v>2</v>
      </c>
      <c r="AJ50" s="11">
        <f t="shared" ref="AJ50" si="173">ROUND(175/K50*O50,0)</f>
        <v>172</v>
      </c>
      <c r="AK50" s="9">
        <v>0</v>
      </c>
      <c r="AL50" s="9">
        <v>0</v>
      </c>
      <c r="AM50" s="102">
        <f t="shared" ref="AM50" si="174">SUM(AG50:AL50)</f>
        <v>2751</v>
      </c>
      <c r="AN50" s="102">
        <f t="shared" si="160"/>
        <v>22020</v>
      </c>
      <c r="AO50" s="102">
        <f t="shared" si="20"/>
        <v>662</v>
      </c>
      <c r="AP50" s="102">
        <f t="shared" ref="AP50" si="175">AN50+AO50</f>
        <v>22682</v>
      </c>
      <c r="AQ50" s="102">
        <f t="shared" ref="AQ50" si="176">ROUND(AP50*18%,0)</f>
        <v>4083</v>
      </c>
      <c r="AR50" s="104">
        <f t="shared" ref="AR50" si="177">AP50+AQ50</f>
        <v>26765</v>
      </c>
      <c r="AS50" s="97"/>
      <c r="AT50" s="97"/>
    </row>
    <row r="51" spans="1:46">
      <c r="A51" s="9">
        <v>46</v>
      </c>
      <c r="B51" s="98">
        <v>3562079721</v>
      </c>
      <c r="C51" s="11"/>
      <c r="D51" s="11" t="s">
        <v>423</v>
      </c>
      <c r="E51" s="11" t="s">
        <v>424</v>
      </c>
      <c r="F51" s="12">
        <v>44573</v>
      </c>
      <c r="G51" s="12" t="s">
        <v>419</v>
      </c>
      <c r="H51" s="12"/>
      <c r="I51" s="9" t="s">
        <v>425</v>
      </c>
      <c r="J51" s="9" t="s">
        <v>426</v>
      </c>
      <c r="K51" s="9">
        <v>25</v>
      </c>
      <c r="L51" s="9">
        <v>21.5</v>
      </c>
      <c r="M51" s="9">
        <v>0</v>
      </c>
      <c r="N51" s="9">
        <v>0</v>
      </c>
      <c r="O51" s="9">
        <f t="shared" si="6"/>
        <v>21.5</v>
      </c>
      <c r="P51" s="15">
        <v>17234</v>
      </c>
      <c r="Q51" s="15">
        <v>0</v>
      </c>
      <c r="R51" s="9"/>
      <c r="S51" s="9"/>
      <c r="T51" s="9">
        <f t="shared" si="168"/>
        <v>17234</v>
      </c>
      <c r="U51" s="9">
        <f t="shared" ref="U51" si="178">ROUND(P51/$K51*$O51,0)</f>
        <v>14821</v>
      </c>
      <c r="V51" s="9">
        <f t="shared" ref="V51" si="179">ROUND(Q51/$K51*$O51,0)</f>
        <v>0</v>
      </c>
      <c r="W51" s="9">
        <f t="shared" ref="W51" si="180">ROUND(R51/$K51*$O51,0)</f>
        <v>0</v>
      </c>
      <c r="X51" s="9">
        <f t="shared" ref="X51" si="181">ROUND(S51/$K51*$O51,0)</f>
        <v>0</v>
      </c>
      <c r="Y51" s="9">
        <f t="shared" ref="Y51" si="182">ROUND(SUM(U51:X51),0)</f>
        <v>14821</v>
      </c>
      <c r="Z51" s="9">
        <f t="shared" si="13"/>
        <v>1235</v>
      </c>
      <c r="AA51" s="9">
        <f t="shared" ref="AA51" si="183">ROUND(Y51*5.76%,0)</f>
        <v>854</v>
      </c>
      <c r="AB51" s="11">
        <f t="shared" ref="AB51" si="184">Y51+AA51+Z51</f>
        <v>16910</v>
      </c>
      <c r="AC51" s="11">
        <f t="shared" ref="AC51" si="185">ROUNDUP(IF(T51&gt;21000,0,AB51*0.75%),0)</f>
        <v>127</v>
      </c>
      <c r="AD51" s="102">
        <f>ROUND(IF(AB51-V51-Z51&gt;1800,1800,(AB51-V51-Z51)*12%),0)</f>
        <v>1800</v>
      </c>
      <c r="AE51" s="11">
        <v>1</v>
      </c>
      <c r="AF51" s="11">
        <f t="shared" ref="AF51" si="186">ROUND((AB51+AK51)-(AC51+AD51+AE51),0)</f>
        <v>14982</v>
      </c>
      <c r="AG51" s="11">
        <f t="shared" ref="AG51" si="187">ROUNDUP(AB51*3.25%,0)</f>
        <v>550</v>
      </c>
      <c r="AH51" s="102">
        <f>ROUND(IF(($AB51+Z51)*12%&gt;1950,1950,(AB51-Z51)*13%),0)</f>
        <v>1950</v>
      </c>
      <c r="AI51" s="9">
        <v>2</v>
      </c>
      <c r="AJ51" s="11">
        <f t="shared" ref="AJ51" si="188">ROUND(175/K51*O51,0)</f>
        <v>151</v>
      </c>
      <c r="AK51" s="9">
        <v>0</v>
      </c>
      <c r="AL51" s="9">
        <v>0</v>
      </c>
      <c r="AM51" s="102">
        <f t="shared" ref="AM51" si="189">SUM(AG51:AL51)</f>
        <v>2653</v>
      </c>
      <c r="AN51" s="102">
        <f t="shared" ref="AN51" si="190">AB51+AM51</f>
        <v>19563</v>
      </c>
      <c r="AO51" s="102">
        <f t="shared" si="20"/>
        <v>581</v>
      </c>
      <c r="AP51" s="102">
        <f t="shared" ref="AP51" si="191">AN51+AO51</f>
        <v>20144</v>
      </c>
      <c r="AQ51" s="102">
        <f t="shared" ref="AQ51" si="192">ROUND(AP51*18%,0)</f>
        <v>3626</v>
      </c>
      <c r="AR51" s="104">
        <f t="shared" ref="AR51" si="193">AP51+AQ51</f>
        <v>23770</v>
      </c>
      <c r="AS51" s="97"/>
      <c r="AT51" s="97"/>
    </row>
    <row r="52" spans="1:46">
      <c r="AF52" s="101"/>
      <c r="AO52" s="101"/>
      <c r="AR52" s="101"/>
    </row>
    <row r="53" spans="1:46">
      <c r="K53" s="2" t="s">
        <v>320</v>
      </c>
      <c r="L53" s="2">
        <f>SUM(L6:L52)</f>
        <v>1052</v>
      </c>
      <c r="M53" s="2">
        <f t="shared" ref="M53:AR53" si="194">SUM(M6:M52)</f>
        <v>0</v>
      </c>
      <c r="N53" s="2">
        <f t="shared" si="194"/>
        <v>0</v>
      </c>
      <c r="O53" s="2">
        <f t="shared" si="194"/>
        <v>1052</v>
      </c>
      <c r="P53" s="2">
        <f t="shared" si="194"/>
        <v>819919</v>
      </c>
      <c r="Q53" s="2">
        <f t="shared" si="194"/>
        <v>18234</v>
      </c>
      <c r="R53" s="2">
        <f t="shared" si="194"/>
        <v>0</v>
      </c>
      <c r="S53" s="2">
        <f t="shared" si="194"/>
        <v>0</v>
      </c>
      <c r="T53" s="2">
        <f t="shared" si="194"/>
        <v>838153</v>
      </c>
      <c r="U53" s="2">
        <f t="shared" si="194"/>
        <v>750191</v>
      </c>
      <c r="V53" s="2">
        <f t="shared" si="194"/>
        <v>17569</v>
      </c>
      <c r="W53" s="2">
        <f t="shared" si="194"/>
        <v>0</v>
      </c>
      <c r="X53" s="2">
        <f t="shared" si="194"/>
        <v>0</v>
      </c>
      <c r="Y53" s="2">
        <f t="shared" si="194"/>
        <v>767760</v>
      </c>
      <c r="Z53" s="2">
        <f t="shared" si="194"/>
        <v>62514</v>
      </c>
      <c r="AA53" s="2">
        <f t="shared" si="194"/>
        <v>44224</v>
      </c>
      <c r="AB53" s="2">
        <f t="shared" si="194"/>
        <v>874498</v>
      </c>
      <c r="AC53" s="2">
        <f t="shared" si="194"/>
        <v>6012</v>
      </c>
      <c r="AD53" s="2">
        <f t="shared" si="194"/>
        <v>94391.39999999998</v>
      </c>
      <c r="AE53" s="2">
        <f t="shared" si="194"/>
        <v>46</v>
      </c>
      <c r="AF53" s="2">
        <f t="shared" si="194"/>
        <v>774048</v>
      </c>
      <c r="AG53" s="2">
        <f t="shared" si="194"/>
        <v>25986</v>
      </c>
      <c r="AH53" s="2">
        <f t="shared" si="194"/>
        <v>102257.35000000002</v>
      </c>
      <c r="AI53" s="2">
        <f t="shared" si="194"/>
        <v>92</v>
      </c>
      <c r="AJ53" s="2">
        <f t="shared" si="194"/>
        <v>7370</v>
      </c>
      <c r="AK53" s="2">
        <f t="shared" si="194"/>
        <v>0</v>
      </c>
      <c r="AL53" s="2">
        <f t="shared" si="194"/>
        <v>1500</v>
      </c>
      <c r="AM53" s="2">
        <f t="shared" si="194"/>
        <v>137205.35000000003</v>
      </c>
      <c r="AN53" s="2">
        <f t="shared" si="194"/>
        <v>1011703.3499999999</v>
      </c>
      <c r="AO53" s="2">
        <f t="shared" si="194"/>
        <v>28410</v>
      </c>
      <c r="AP53" s="2">
        <f t="shared" si="194"/>
        <v>1040113.3499999999</v>
      </c>
      <c r="AQ53" s="2">
        <f t="shared" si="194"/>
        <v>187217</v>
      </c>
      <c r="AR53" s="101">
        <f t="shared" si="194"/>
        <v>1227330.3499999999</v>
      </c>
    </row>
    <row r="55" spans="1:46">
      <c r="AQ55" s="101"/>
      <c r="AR55" s="101"/>
    </row>
    <row r="56" spans="1:46">
      <c r="AN56" s="101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0" priority="27"/>
  </conditionalFormatting>
  <conditionalFormatting sqref="I24">
    <cfRule type="duplicateValues" dxfId="169" priority="21"/>
  </conditionalFormatting>
  <conditionalFormatting sqref="I28">
    <cfRule type="duplicateValues" dxfId="168" priority="31"/>
  </conditionalFormatting>
  <conditionalFormatting sqref="B6:B51">
    <cfRule type="duplicateValues" dxfId="167" priority="73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7"/>
  <sheetViews>
    <sheetView topLeftCell="F5" workbookViewId="0">
      <selection activeCell="W11" sqref="W11"/>
    </sheetView>
  </sheetViews>
  <sheetFormatPr defaultColWidth="9.140625" defaultRowHeight="12.75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>
      <c r="A4" s="135" t="s">
        <v>9</v>
      </c>
      <c r="B4" s="135"/>
      <c r="C4" s="135"/>
      <c r="D4" s="135"/>
      <c r="E4" s="135"/>
      <c r="F4" s="135"/>
      <c r="G4" s="135"/>
      <c r="H4" s="135"/>
      <c r="I4" s="136" t="s">
        <v>321</v>
      </c>
      <c r="J4" s="137"/>
      <c r="K4" s="137"/>
      <c r="L4" s="137"/>
      <c r="M4" s="138" t="s">
        <v>11</v>
      </c>
      <c r="N4" s="139"/>
      <c r="O4" s="84" t="s">
        <v>12</v>
      </c>
      <c r="P4" s="85" t="s">
        <v>13</v>
      </c>
      <c r="R4" s="140" t="s">
        <v>15</v>
      </c>
      <c r="S4" s="140"/>
      <c r="T4" s="140"/>
      <c r="U4" s="141" t="s">
        <v>16</v>
      </c>
      <c r="V4" s="142"/>
    </row>
    <row r="5" spans="1:23" s="79" customFormat="1" ht="51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D11" sqref="D11"/>
    </sheetView>
  </sheetViews>
  <sheetFormatPr defaultColWidth="9" defaultRowHeight="12.75"/>
  <cols>
    <col min="6" max="6" width="10.42578125" customWidth="1"/>
  </cols>
  <sheetData>
    <row r="1" spans="1:7" ht="38.2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>
      <c r="A2" s="9">
        <v>1</v>
      </c>
      <c r="B2" s="9"/>
      <c r="C2" s="11"/>
      <c r="D2" s="11"/>
      <c r="E2" s="11"/>
      <c r="F2" s="12"/>
      <c r="G2" s="12"/>
    </row>
    <row r="3" spans="1:7">
      <c r="A3" s="9">
        <v>2</v>
      </c>
      <c r="B3" s="9"/>
      <c r="C3" s="11"/>
      <c r="D3" s="11"/>
      <c r="E3" s="11"/>
      <c r="F3" s="12"/>
      <c r="G3" s="12"/>
    </row>
    <row r="4" spans="1:7">
      <c r="A4" s="9">
        <v>3</v>
      </c>
      <c r="B4" s="9"/>
      <c r="C4" s="11"/>
      <c r="D4" s="11"/>
      <c r="E4" s="11"/>
      <c r="F4" s="12"/>
      <c r="G4" s="12"/>
    </row>
    <row r="5" spans="1:7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F2" sqref="F2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334</v>
      </c>
    </row>
    <row r="2" spans="1:9" ht="25.5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66"/>
  <sheetViews>
    <sheetView tabSelected="1" workbookViewId="0">
      <pane xSplit="4" ySplit="5" topLeftCell="F47" activePane="bottomRight" state="frozen"/>
      <selection pane="topRight" activeCell="E1" sqref="E1"/>
      <selection pane="bottomLeft" activeCell="A6" sqref="A6"/>
      <selection pane="bottomRight" activeCell="P59" sqref="P59"/>
    </sheetView>
  </sheetViews>
  <sheetFormatPr defaultColWidth="9.140625" defaultRowHeight="12.75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4" max="24" width="11" bestFit="1" customWidth="1"/>
  </cols>
  <sheetData>
    <row r="1" spans="1:29">
      <c r="A1" s="1" t="s">
        <v>0</v>
      </c>
      <c r="B1" s="1" t="s">
        <v>1</v>
      </c>
      <c r="C1" s="2"/>
      <c r="D1" s="2"/>
      <c r="E1" s="2"/>
      <c r="F1" s="3" t="s">
        <v>2</v>
      </c>
      <c r="G1" s="4">
        <v>0</v>
      </c>
    </row>
    <row r="2" spans="1:29">
      <c r="A2" s="5" t="s">
        <v>3</v>
      </c>
      <c r="B2" s="6">
        <v>45017</v>
      </c>
      <c r="C2" s="2"/>
      <c r="D2" s="2"/>
      <c r="E2" s="2"/>
      <c r="F2" s="3" t="s">
        <v>4</v>
      </c>
      <c r="G2" s="4">
        <v>46</v>
      </c>
    </row>
    <row r="3" spans="1:29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9">
      <c r="A4" s="135" t="s">
        <v>9</v>
      </c>
      <c r="B4" s="135"/>
      <c r="C4" s="135"/>
      <c r="D4" s="135"/>
      <c r="E4" s="135"/>
      <c r="F4" s="135"/>
      <c r="G4" s="135"/>
      <c r="H4" s="135"/>
      <c r="I4" s="136" t="s">
        <v>321</v>
      </c>
      <c r="J4" s="137"/>
      <c r="K4" s="137"/>
      <c r="L4" s="137"/>
      <c r="M4" s="138" t="s">
        <v>11</v>
      </c>
      <c r="N4" s="139"/>
      <c r="O4" s="84" t="s">
        <v>12</v>
      </c>
      <c r="P4" s="85" t="s">
        <v>13</v>
      </c>
      <c r="R4" s="140" t="s">
        <v>15</v>
      </c>
      <c r="S4" s="140"/>
      <c r="T4" s="140"/>
      <c r="U4" s="141" t="s">
        <v>16</v>
      </c>
      <c r="V4" s="142"/>
    </row>
    <row r="5" spans="1:29" s="79" customFormat="1" ht="89.25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9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9"/>
      <c r="I6" s="86">
        <v>27</v>
      </c>
      <c r="J6" s="127">
        <v>0</v>
      </c>
      <c r="K6" s="86">
        <v>0</v>
      </c>
      <c r="L6" s="127">
        <f t="shared" ref="L6" si="0">SUM(J6:K6)</f>
        <v>0</v>
      </c>
      <c r="M6" s="15">
        <v>18993</v>
      </c>
      <c r="N6" s="87">
        <f t="shared" ref="N6" si="1">ROUNDDOWN((M6/26/8)*2,2)</f>
        <v>182.62</v>
      </c>
      <c r="O6" s="87">
        <f t="shared" ref="O6" si="2">N6*L6</f>
        <v>0</v>
      </c>
      <c r="P6" s="86">
        <f t="shared" ref="P6:P51" si="3">ROUNDUP(O6*0.75%,0)</f>
        <v>0</v>
      </c>
      <c r="Q6" s="90">
        <f t="shared" ref="Q6" si="4">ROUND(O6-P6,0)</f>
        <v>0</v>
      </c>
      <c r="R6" s="91">
        <f>ROUND(O6*3.25/100,0)</f>
        <v>0</v>
      </c>
      <c r="S6" s="91">
        <f t="shared" ref="S6" si="5">SUM(R6:R6)</f>
        <v>0</v>
      </c>
      <c r="T6" s="92">
        <f>O6+S6</f>
        <v>0</v>
      </c>
      <c r="U6" s="91">
        <f t="shared" ref="U6" si="6">ROUND(T6*18%,0)</f>
        <v>0</v>
      </c>
      <c r="V6" s="93">
        <f t="shared" ref="V6" si="7">T6+U6</f>
        <v>0</v>
      </c>
      <c r="X6" s="79"/>
      <c r="Y6" s="79"/>
      <c r="Z6" s="79"/>
      <c r="AA6" s="79"/>
      <c r="AB6" s="79"/>
      <c r="AC6" s="79"/>
    </row>
    <row r="7" spans="1:29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27</v>
      </c>
      <c r="J7" s="127">
        <v>0</v>
      </c>
      <c r="K7" s="86">
        <v>0</v>
      </c>
      <c r="L7" s="127">
        <f t="shared" ref="L7:L51" si="8">SUM(J7:K7)</f>
        <v>0</v>
      </c>
      <c r="M7" s="15">
        <v>18993</v>
      </c>
      <c r="N7" s="87">
        <f t="shared" ref="N7:N51" si="9">ROUNDDOWN((M7/26/8)*2,2)</f>
        <v>182.62</v>
      </c>
      <c r="O7" s="87">
        <f t="shared" ref="O7:O51" si="10">N7*L7</f>
        <v>0</v>
      </c>
      <c r="P7" s="86">
        <f t="shared" si="3"/>
        <v>0</v>
      </c>
      <c r="Q7" s="90">
        <f t="shared" ref="Q7:Q51" si="11">ROUND(O7-P7,0)</f>
        <v>0</v>
      </c>
      <c r="R7" s="91">
        <f t="shared" ref="R7:R51" si="12">ROUND(O7*3.25/100,0)</f>
        <v>0</v>
      </c>
      <c r="S7" s="91">
        <f t="shared" ref="S7:S51" si="13">SUM(R7:R7)</f>
        <v>0</v>
      </c>
      <c r="T7" s="92">
        <f t="shared" ref="T7:T51" si="14">O7+S7</f>
        <v>0</v>
      </c>
      <c r="U7" s="91">
        <f t="shared" ref="U7:U51" si="15">ROUND(T7*18%,0)</f>
        <v>0</v>
      </c>
      <c r="V7" s="93">
        <f t="shared" ref="V7:V51" si="16">T7+U7</f>
        <v>0</v>
      </c>
      <c r="X7" s="79"/>
      <c r="Y7" s="79"/>
      <c r="Z7" s="79"/>
      <c r="AA7" s="79"/>
      <c r="AB7" s="79"/>
      <c r="AC7" s="79"/>
    </row>
    <row r="8" spans="1:29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27</v>
      </c>
      <c r="J8" s="127">
        <v>0</v>
      </c>
      <c r="K8" s="86">
        <v>0</v>
      </c>
      <c r="L8" s="127">
        <f t="shared" si="8"/>
        <v>0</v>
      </c>
      <c r="M8" s="15">
        <v>17234</v>
      </c>
      <c r="N8" s="87">
        <f t="shared" si="9"/>
        <v>165.71</v>
      </c>
      <c r="O8" s="87">
        <f t="shared" si="10"/>
        <v>0</v>
      </c>
      <c r="P8" s="86">
        <f t="shared" si="3"/>
        <v>0</v>
      </c>
      <c r="Q8" s="90">
        <f t="shared" si="11"/>
        <v>0</v>
      </c>
      <c r="R8" s="91">
        <f t="shared" si="12"/>
        <v>0</v>
      </c>
      <c r="S8" s="91">
        <f t="shared" si="13"/>
        <v>0</v>
      </c>
      <c r="T8" s="92">
        <f t="shared" si="14"/>
        <v>0</v>
      </c>
      <c r="U8" s="91">
        <f t="shared" si="15"/>
        <v>0</v>
      </c>
      <c r="V8" s="93">
        <f t="shared" si="16"/>
        <v>0</v>
      </c>
      <c r="X8" s="79"/>
      <c r="Y8" s="79"/>
      <c r="Z8" s="79"/>
      <c r="AA8" s="79"/>
      <c r="AB8" s="79"/>
      <c r="AC8" s="79"/>
    </row>
    <row r="9" spans="1:29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27</v>
      </c>
      <c r="J9" s="127">
        <v>0</v>
      </c>
      <c r="K9" s="86">
        <v>0</v>
      </c>
      <c r="L9" s="127">
        <f t="shared" si="8"/>
        <v>0</v>
      </c>
      <c r="M9" s="15">
        <v>17234</v>
      </c>
      <c r="N9" s="87">
        <f t="shared" si="9"/>
        <v>165.71</v>
      </c>
      <c r="O9" s="87">
        <f t="shared" si="10"/>
        <v>0</v>
      </c>
      <c r="P9" s="86">
        <f t="shared" si="3"/>
        <v>0</v>
      </c>
      <c r="Q9" s="90">
        <f t="shared" si="11"/>
        <v>0</v>
      </c>
      <c r="R9" s="91">
        <f t="shared" si="12"/>
        <v>0</v>
      </c>
      <c r="S9" s="91">
        <f t="shared" si="13"/>
        <v>0</v>
      </c>
      <c r="T9" s="92">
        <f t="shared" si="14"/>
        <v>0</v>
      </c>
      <c r="U9" s="91">
        <f t="shared" si="15"/>
        <v>0</v>
      </c>
      <c r="V9" s="93">
        <f t="shared" si="16"/>
        <v>0</v>
      </c>
      <c r="X9" s="79"/>
      <c r="Y9" s="79"/>
      <c r="Z9" s="79"/>
      <c r="AA9" s="79"/>
      <c r="AB9" s="79"/>
      <c r="AC9" s="79"/>
    </row>
    <row r="10" spans="1:29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4"/>
      <c r="I10" s="86">
        <v>27</v>
      </c>
      <c r="J10" s="127">
        <v>0</v>
      </c>
      <c r="K10" s="86">
        <v>0</v>
      </c>
      <c r="L10" s="127">
        <f t="shared" si="8"/>
        <v>0</v>
      </c>
      <c r="M10" s="15">
        <v>19070</v>
      </c>
      <c r="N10" s="87">
        <f t="shared" si="9"/>
        <v>183.36</v>
      </c>
      <c r="O10" s="87">
        <f t="shared" si="10"/>
        <v>0</v>
      </c>
      <c r="P10" s="86">
        <f t="shared" si="3"/>
        <v>0</v>
      </c>
      <c r="Q10" s="90">
        <f t="shared" si="11"/>
        <v>0</v>
      </c>
      <c r="R10" s="91">
        <f t="shared" si="12"/>
        <v>0</v>
      </c>
      <c r="S10" s="91">
        <f t="shared" si="13"/>
        <v>0</v>
      </c>
      <c r="T10" s="92">
        <f t="shared" si="14"/>
        <v>0</v>
      </c>
      <c r="U10" s="91">
        <f t="shared" si="15"/>
        <v>0</v>
      </c>
      <c r="V10" s="93">
        <f t="shared" si="16"/>
        <v>0</v>
      </c>
      <c r="X10" s="79"/>
      <c r="Y10" s="79"/>
      <c r="Z10" s="79"/>
      <c r="AA10" s="79"/>
      <c r="AB10" s="79"/>
      <c r="AC10" s="79"/>
    </row>
    <row r="11" spans="1:29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4"/>
      <c r="I11" s="86">
        <v>27</v>
      </c>
      <c r="J11" s="127">
        <v>6.32</v>
      </c>
      <c r="K11" s="86">
        <v>0</v>
      </c>
      <c r="L11" s="127">
        <f t="shared" si="8"/>
        <v>6.32</v>
      </c>
      <c r="M11" s="15">
        <v>19070</v>
      </c>
      <c r="N11" s="87">
        <f t="shared" si="9"/>
        <v>183.36</v>
      </c>
      <c r="O11" s="87">
        <f t="shared" si="10"/>
        <v>1158.8352000000002</v>
      </c>
      <c r="P11" s="86">
        <f t="shared" si="3"/>
        <v>9</v>
      </c>
      <c r="Q11" s="90">
        <f t="shared" si="11"/>
        <v>1150</v>
      </c>
      <c r="R11" s="91">
        <f t="shared" si="12"/>
        <v>38</v>
      </c>
      <c r="S11" s="91">
        <f t="shared" si="13"/>
        <v>38</v>
      </c>
      <c r="T11" s="92">
        <f t="shared" si="14"/>
        <v>1196.8352000000002</v>
      </c>
      <c r="U11" s="91">
        <f t="shared" si="15"/>
        <v>215</v>
      </c>
      <c r="V11" s="93">
        <f t="shared" si="16"/>
        <v>1411.8352000000002</v>
      </c>
      <c r="X11" s="79"/>
      <c r="Y11" s="79"/>
      <c r="Z11" s="79"/>
      <c r="AA11" s="79"/>
      <c r="AB11" s="79"/>
      <c r="AC11" s="79"/>
    </row>
    <row r="12" spans="1:29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4"/>
      <c r="I12" s="86">
        <v>27</v>
      </c>
      <c r="J12" s="127">
        <v>0</v>
      </c>
      <c r="K12" s="86">
        <v>0</v>
      </c>
      <c r="L12" s="127">
        <f t="shared" si="8"/>
        <v>0</v>
      </c>
      <c r="M12" s="15">
        <v>17234</v>
      </c>
      <c r="N12" s="87">
        <f t="shared" si="9"/>
        <v>165.71</v>
      </c>
      <c r="O12" s="87">
        <f t="shared" si="10"/>
        <v>0</v>
      </c>
      <c r="P12" s="86">
        <f t="shared" si="3"/>
        <v>0</v>
      </c>
      <c r="Q12" s="90">
        <f t="shared" si="11"/>
        <v>0</v>
      </c>
      <c r="R12" s="91">
        <f t="shared" si="12"/>
        <v>0</v>
      </c>
      <c r="S12" s="91">
        <f t="shared" si="13"/>
        <v>0</v>
      </c>
      <c r="T12" s="92">
        <f t="shared" si="14"/>
        <v>0</v>
      </c>
      <c r="U12" s="91">
        <f t="shared" si="15"/>
        <v>0</v>
      </c>
      <c r="V12" s="93">
        <f t="shared" si="16"/>
        <v>0</v>
      </c>
      <c r="X12" s="79"/>
      <c r="Y12" s="79"/>
      <c r="Z12" s="79"/>
      <c r="AA12" s="79"/>
      <c r="AB12" s="79"/>
      <c r="AC12" s="79"/>
    </row>
    <row r="13" spans="1:29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4"/>
      <c r="I13" s="86">
        <v>27</v>
      </c>
      <c r="J13" s="127">
        <v>0</v>
      </c>
      <c r="K13" s="86">
        <v>0</v>
      </c>
      <c r="L13" s="127">
        <f t="shared" si="8"/>
        <v>0</v>
      </c>
      <c r="M13" s="15">
        <v>17234</v>
      </c>
      <c r="N13" s="87">
        <f t="shared" si="9"/>
        <v>165.71</v>
      </c>
      <c r="O13" s="87">
        <f t="shared" si="10"/>
        <v>0</v>
      </c>
      <c r="P13" s="86">
        <f t="shared" si="3"/>
        <v>0</v>
      </c>
      <c r="Q13" s="90">
        <f t="shared" si="11"/>
        <v>0</v>
      </c>
      <c r="R13" s="91">
        <f t="shared" si="12"/>
        <v>0</v>
      </c>
      <c r="S13" s="91">
        <f t="shared" si="13"/>
        <v>0</v>
      </c>
      <c r="T13" s="92">
        <f t="shared" si="14"/>
        <v>0</v>
      </c>
      <c r="U13" s="91">
        <f t="shared" si="15"/>
        <v>0</v>
      </c>
      <c r="V13" s="93">
        <f t="shared" si="16"/>
        <v>0</v>
      </c>
      <c r="X13" s="79"/>
      <c r="Y13" s="79"/>
      <c r="Z13" s="79"/>
      <c r="AA13" s="79"/>
      <c r="AB13" s="79"/>
      <c r="AC13" s="79"/>
    </row>
    <row r="14" spans="1:29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4"/>
      <c r="I14" s="86">
        <v>27</v>
      </c>
      <c r="J14" s="127">
        <v>0</v>
      </c>
      <c r="K14" s="86">
        <v>0</v>
      </c>
      <c r="L14" s="127">
        <f t="shared" si="8"/>
        <v>0</v>
      </c>
      <c r="M14" s="15">
        <v>17234</v>
      </c>
      <c r="N14" s="87">
        <f t="shared" si="9"/>
        <v>165.71</v>
      </c>
      <c r="O14" s="87">
        <f t="shared" si="10"/>
        <v>0</v>
      </c>
      <c r="P14" s="86">
        <f t="shared" si="3"/>
        <v>0</v>
      </c>
      <c r="Q14" s="90">
        <f t="shared" si="11"/>
        <v>0</v>
      </c>
      <c r="R14" s="91">
        <f t="shared" si="12"/>
        <v>0</v>
      </c>
      <c r="S14" s="91">
        <f t="shared" si="13"/>
        <v>0</v>
      </c>
      <c r="T14" s="92">
        <f t="shared" si="14"/>
        <v>0</v>
      </c>
      <c r="U14" s="91">
        <f t="shared" si="15"/>
        <v>0</v>
      </c>
      <c r="V14" s="93">
        <f t="shared" si="16"/>
        <v>0</v>
      </c>
      <c r="X14" s="79"/>
      <c r="Y14" s="79"/>
      <c r="Z14" s="79"/>
      <c r="AA14" s="79"/>
      <c r="AB14" s="79"/>
      <c r="AC14" s="79"/>
    </row>
    <row r="15" spans="1:29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4"/>
      <c r="I15" s="86">
        <v>27</v>
      </c>
      <c r="J15" s="127">
        <v>0</v>
      </c>
      <c r="K15" s="86">
        <v>0</v>
      </c>
      <c r="L15" s="127">
        <f t="shared" si="8"/>
        <v>0</v>
      </c>
      <c r="M15" s="15">
        <v>17234</v>
      </c>
      <c r="N15" s="87">
        <f t="shared" si="9"/>
        <v>165.71</v>
      </c>
      <c r="O15" s="87">
        <f t="shared" si="10"/>
        <v>0</v>
      </c>
      <c r="P15" s="86">
        <f t="shared" si="3"/>
        <v>0</v>
      </c>
      <c r="Q15" s="90">
        <f t="shared" si="11"/>
        <v>0</v>
      </c>
      <c r="R15" s="91">
        <f t="shared" si="12"/>
        <v>0</v>
      </c>
      <c r="S15" s="91">
        <f t="shared" si="13"/>
        <v>0</v>
      </c>
      <c r="T15" s="92">
        <f t="shared" si="14"/>
        <v>0</v>
      </c>
      <c r="U15" s="91">
        <f t="shared" si="15"/>
        <v>0</v>
      </c>
      <c r="V15" s="93">
        <f t="shared" si="16"/>
        <v>0</v>
      </c>
      <c r="X15" s="79"/>
      <c r="Y15" s="79"/>
      <c r="Z15" s="79"/>
      <c r="AA15" s="79"/>
      <c r="AB15" s="79"/>
      <c r="AC15" s="79"/>
    </row>
    <row r="16" spans="1:29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4"/>
      <c r="I16" s="86">
        <v>27</v>
      </c>
      <c r="J16" s="127">
        <v>0</v>
      </c>
      <c r="K16" s="86">
        <v>0</v>
      </c>
      <c r="L16" s="127">
        <f t="shared" si="8"/>
        <v>0</v>
      </c>
      <c r="M16" s="15">
        <v>17234</v>
      </c>
      <c r="N16" s="87">
        <f t="shared" si="9"/>
        <v>165.71</v>
      </c>
      <c r="O16" s="87">
        <f t="shared" si="10"/>
        <v>0</v>
      </c>
      <c r="P16" s="86">
        <f t="shared" si="3"/>
        <v>0</v>
      </c>
      <c r="Q16" s="90">
        <f t="shared" si="11"/>
        <v>0</v>
      </c>
      <c r="R16" s="91">
        <f t="shared" si="12"/>
        <v>0</v>
      </c>
      <c r="S16" s="91">
        <f t="shared" si="13"/>
        <v>0</v>
      </c>
      <c r="T16" s="92">
        <f t="shared" si="14"/>
        <v>0</v>
      </c>
      <c r="U16" s="91">
        <f t="shared" si="15"/>
        <v>0</v>
      </c>
      <c r="V16" s="93">
        <f t="shared" si="16"/>
        <v>0</v>
      </c>
      <c r="X16" s="79"/>
      <c r="Y16" s="79"/>
      <c r="Z16" s="79"/>
      <c r="AA16" s="79"/>
      <c r="AB16" s="79"/>
      <c r="AC16" s="79"/>
    </row>
    <row r="17" spans="1:29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4"/>
      <c r="I17" s="86">
        <v>27</v>
      </c>
      <c r="J17" s="127">
        <v>0</v>
      </c>
      <c r="K17" s="86">
        <v>0</v>
      </c>
      <c r="L17" s="127">
        <f t="shared" si="8"/>
        <v>0</v>
      </c>
      <c r="M17" s="15">
        <v>17234</v>
      </c>
      <c r="N17" s="87">
        <f t="shared" si="9"/>
        <v>165.71</v>
      </c>
      <c r="O17" s="87">
        <f t="shared" si="10"/>
        <v>0</v>
      </c>
      <c r="P17" s="86">
        <f t="shared" si="3"/>
        <v>0</v>
      </c>
      <c r="Q17" s="90">
        <f t="shared" si="11"/>
        <v>0</v>
      </c>
      <c r="R17" s="91">
        <f t="shared" si="12"/>
        <v>0</v>
      </c>
      <c r="S17" s="91">
        <f t="shared" si="13"/>
        <v>0</v>
      </c>
      <c r="T17" s="92">
        <f t="shared" si="14"/>
        <v>0</v>
      </c>
      <c r="U17" s="91">
        <f t="shared" si="15"/>
        <v>0</v>
      </c>
      <c r="V17" s="93">
        <f t="shared" si="16"/>
        <v>0</v>
      </c>
      <c r="X17" s="79"/>
      <c r="Y17" s="79"/>
      <c r="Z17" s="79"/>
      <c r="AA17" s="79"/>
      <c r="AB17" s="79"/>
      <c r="AC17" s="79"/>
    </row>
    <row r="18" spans="1:29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27</v>
      </c>
      <c r="J18" s="127">
        <v>0</v>
      </c>
      <c r="K18" s="86">
        <v>0</v>
      </c>
      <c r="L18" s="127">
        <f t="shared" si="8"/>
        <v>0</v>
      </c>
      <c r="M18" s="15">
        <v>17234</v>
      </c>
      <c r="N18" s="87">
        <f t="shared" si="9"/>
        <v>165.71</v>
      </c>
      <c r="O18" s="87">
        <f t="shared" si="10"/>
        <v>0</v>
      </c>
      <c r="P18" s="86">
        <f t="shared" si="3"/>
        <v>0</v>
      </c>
      <c r="Q18" s="90">
        <f t="shared" si="11"/>
        <v>0</v>
      </c>
      <c r="R18" s="91">
        <f t="shared" si="12"/>
        <v>0</v>
      </c>
      <c r="S18" s="91">
        <f t="shared" si="13"/>
        <v>0</v>
      </c>
      <c r="T18" s="92">
        <f t="shared" si="14"/>
        <v>0</v>
      </c>
      <c r="U18" s="91">
        <f t="shared" si="15"/>
        <v>0</v>
      </c>
      <c r="V18" s="93">
        <f t="shared" si="16"/>
        <v>0</v>
      </c>
      <c r="X18" s="79"/>
      <c r="Y18" s="79"/>
      <c r="Z18" s="79"/>
      <c r="AA18" s="79"/>
      <c r="AB18" s="79"/>
      <c r="AC18" s="79"/>
    </row>
    <row r="19" spans="1:29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4"/>
      <c r="I19" s="86">
        <v>27</v>
      </c>
      <c r="J19" s="127">
        <v>0</v>
      </c>
      <c r="K19" s="86">
        <v>0</v>
      </c>
      <c r="L19" s="127">
        <f t="shared" si="8"/>
        <v>0</v>
      </c>
      <c r="M19" s="15">
        <v>17234</v>
      </c>
      <c r="N19" s="87">
        <f t="shared" si="9"/>
        <v>165.71</v>
      </c>
      <c r="O19" s="87">
        <f t="shared" si="10"/>
        <v>0</v>
      </c>
      <c r="P19" s="86">
        <f t="shared" si="3"/>
        <v>0</v>
      </c>
      <c r="Q19" s="90">
        <f t="shared" si="11"/>
        <v>0</v>
      </c>
      <c r="R19" s="91">
        <f t="shared" si="12"/>
        <v>0</v>
      </c>
      <c r="S19" s="91">
        <f t="shared" si="13"/>
        <v>0</v>
      </c>
      <c r="T19" s="92">
        <f t="shared" si="14"/>
        <v>0</v>
      </c>
      <c r="U19" s="91">
        <f t="shared" si="15"/>
        <v>0</v>
      </c>
      <c r="V19" s="93">
        <f t="shared" si="16"/>
        <v>0</v>
      </c>
      <c r="X19" s="79"/>
      <c r="Y19" s="79"/>
      <c r="Z19" s="79"/>
      <c r="AA19" s="79"/>
      <c r="AB19" s="79"/>
      <c r="AC19" s="79"/>
    </row>
    <row r="20" spans="1:29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4"/>
      <c r="I20" s="86">
        <v>27</v>
      </c>
      <c r="J20" s="127">
        <v>0</v>
      </c>
      <c r="K20" s="86">
        <v>0</v>
      </c>
      <c r="L20" s="127">
        <f t="shared" si="8"/>
        <v>0</v>
      </c>
      <c r="M20" s="15">
        <v>17234</v>
      </c>
      <c r="N20" s="87">
        <f t="shared" si="9"/>
        <v>165.71</v>
      </c>
      <c r="O20" s="87">
        <f t="shared" si="10"/>
        <v>0</v>
      </c>
      <c r="P20" s="86">
        <f t="shared" si="3"/>
        <v>0</v>
      </c>
      <c r="Q20" s="90">
        <f t="shared" si="11"/>
        <v>0</v>
      </c>
      <c r="R20" s="91">
        <f t="shared" si="12"/>
        <v>0</v>
      </c>
      <c r="S20" s="91">
        <f t="shared" si="13"/>
        <v>0</v>
      </c>
      <c r="T20" s="92">
        <f t="shared" si="14"/>
        <v>0</v>
      </c>
      <c r="U20" s="91">
        <f t="shared" si="15"/>
        <v>0</v>
      </c>
      <c r="V20" s="93">
        <f t="shared" si="16"/>
        <v>0</v>
      </c>
      <c r="X20" s="79"/>
      <c r="Y20" s="79"/>
      <c r="Z20" s="79"/>
      <c r="AA20" s="79"/>
      <c r="AB20" s="79"/>
      <c r="AC20" s="79"/>
    </row>
    <row r="21" spans="1:29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4"/>
      <c r="I21" s="86">
        <v>27</v>
      </c>
      <c r="J21" s="127">
        <v>0</v>
      </c>
      <c r="K21" s="86">
        <v>0</v>
      </c>
      <c r="L21" s="127">
        <f t="shared" si="8"/>
        <v>0</v>
      </c>
      <c r="M21" s="15">
        <v>17234</v>
      </c>
      <c r="N21" s="87">
        <f t="shared" si="9"/>
        <v>165.71</v>
      </c>
      <c r="O21" s="87">
        <f t="shared" si="10"/>
        <v>0</v>
      </c>
      <c r="P21" s="86">
        <f t="shared" si="3"/>
        <v>0</v>
      </c>
      <c r="Q21" s="90">
        <f t="shared" si="11"/>
        <v>0</v>
      </c>
      <c r="R21" s="91">
        <f t="shared" si="12"/>
        <v>0</v>
      </c>
      <c r="S21" s="91">
        <f t="shared" si="13"/>
        <v>0</v>
      </c>
      <c r="T21" s="92">
        <f t="shared" si="14"/>
        <v>0</v>
      </c>
      <c r="U21" s="91">
        <f t="shared" si="15"/>
        <v>0</v>
      </c>
      <c r="V21" s="93">
        <f t="shared" si="16"/>
        <v>0</v>
      </c>
      <c r="X21" s="79"/>
      <c r="Y21" s="79"/>
      <c r="Z21" s="79"/>
      <c r="AA21" s="79"/>
      <c r="AB21" s="79"/>
      <c r="AC21" s="79"/>
    </row>
    <row r="22" spans="1:29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4"/>
      <c r="I22" s="86">
        <v>27</v>
      </c>
      <c r="J22" s="127">
        <v>0</v>
      </c>
      <c r="K22" s="86">
        <v>0</v>
      </c>
      <c r="L22" s="127">
        <f t="shared" si="8"/>
        <v>0</v>
      </c>
      <c r="M22" s="15">
        <v>17234</v>
      </c>
      <c r="N22" s="87">
        <f t="shared" si="9"/>
        <v>165.71</v>
      </c>
      <c r="O22" s="87">
        <f t="shared" si="10"/>
        <v>0</v>
      </c>
      <c r="P22" s="86">
        <f t="shared" si="3"/>
        <v>0</v>
      </c>
      <c r="Q22" s="90">
        <f t="shared" si="11"/>
        <v>0</v>
      </c>
      <c r="R22" s="91">
        <f t="shared" si="12"/>
        <v>0</v>
      </c>
      <c r="S22" s="91">
        <f t="shared" si="13"/>
        <v>0</v>
      </c>
      <c r="T22" s="92">
        <f t="shared" si="14"/>
        <v>0</v>
      </c>
      <c r="U22" s="91">
        <f t="shared" si="15"/>
        <v>0</v>
      </c>
      <c r="V22" s="93">
        <f t="shared" si="16"/>
        <v>0</v>
      </c>
      <c r="X22" s="79"/>
      <c r="Y22" s="79"/>
      <c r="Z22" s="79"/>
      <c r="AA22" s="79"/>
      <c r="AB22" s="79"/>
      <c r="AC22" s="79"/>
    </row>
    <row r="23" spans="1:29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4"/>
      <c r="I23" s="86">
        <v>27</v>
      </c>
      <c r="J23" s="127">
        <v>0</v>
      </c>
      <c r="K23" s="86">
        <v>0</v>
      </c>
      <c r="L23" s="127">
        <f t="shared" si="8"/>
        <v>0</v>
      </c>
      <c r="M23" s="15">
        <v>17234</v>
      </c>
      <c r="N23" s="87">
        <f t="shared" si="9"/>
        <v>165.71</v>
      </c>
      <c r="O23" s="87">
        <f t="shared" si="10"/>
        <v>0</v>
      </c>
      <c r="P23" s="86">
        <f t="shared" si="3"/>
        <v>0</v>
      </c>
      <c r="Q23" s="90">
        <f t="shared" si="11"/>
        <v>0</v>
      </c>
      <c r="R23" s="91">
        <f t="shared" si="12"/>
        <v>0</v>
      </c>
      <c r="S23" s="91">
        <f t="shared" si="13"/>
        <v>0</v>
      </c>
      <c r="T23" s="92">
        <f t="shared" si="14"/>
        <v>0</v>
      </c>
      <c r="U23" s="91">
        <f t="shared" si="15"/>
        <v>0</v>
      </c>
      <c r="V23" s="93">
        <f t="shared" si="16"/>
        <v>0</v>
      </c>
      <c r="X23" s="79"/>
      <c r="Y23" s="79"/>
      <c r="Z23" s="79"/>
      <c r="AA23" s="79"/>
      <c r="AB23" s="79"/>
      <c r="AC23" s="79"/>
    </row>
    <row r="24" spans="1:29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4"/>
      <c r="I24" s="86">
        <v>27</v>
      </c>
      <c r="J24" s="127">
        <v>6.7</v>
      </c>
      <c r="K24" s="86">
        <v>0</v>
      </c>
      <c r="L24" s="127">
        <f t="shared" si="8"/>
        <v>6.7</v>
      </c>
      <c r="M24" s="15">
        <v>17234</v>
      </c>
      <c r="N24" s="87">
        <f t="shared" si="9"/>
        <v>165.71</v>
      </c>
      <c r="O24" s="87">
        <f t="shared" si="10"/>
        <v>1110.2570000000001</v>
      </c>
      <c r="P24" s="86">
        <f t="shared" si="3"/>
        <v>9</v>
      </c>
      <c r="Q24" s="90">
        <f t="shared" si="11"/>
        <v>1101</v>
      </c>
      <c r="R24" s="91">
        <f t="shared" si="12"/>
        <v>36</v>
      </c>
      <c r="S24" s="91">
        <f t="shared" si="13"/>
        <v>36</v>
      </c>
      <c r="T24" s="92">
        <f t="shared" si="14"/>
        <v>1146.2570000000001</v>
      </c>
      <c r="U24" s="91">
        <f t="shared" si="15"/>
        <v>206</v>
      </c>
      <c r="V24" s="93">
        <f t="shared" si="16"/>
        <v>1352.2570000000001</v>
      </c>
      <c r="X24" s="79"/>
      <c r="Y24" s="79"/>
      <c r="Z24" s="79"/>
      <c r="AA24" s="79"/>
      <c r="AB24" s="79"/>
      <c r="AC24" s="79"/>
    </row>
    <row r="25" spans="1:29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4"/>
      <c r="I25" s="86">
        <v>27</v>
      </c>
      <c r="J25" s="127">
        <v>0.5</v>
      </c>
      <c r="K25" s="86">
        <v>0</v>
      </c>
      <c r="L25" s="127">
        <f t="shared" si="8"/>
        <v>0.5</v>
      </c>
      <c r="M25" s="15">
        <v>19070</v>
      </c>
      <c r="N25" s="87">
        <f t="shared" si="9"/>
        <v>183.36</v>
      </c>
      <c r="O25" s="87">
        <f t="shared" si="10"/>
        <v>91.68</v>
      </c>
      <c r="P25" s="86">
        <f t="shared" si="3"/>
        <v>1</v>
      </c>
      <c r="Q25" s="90">
        <f t="shared" si="11"/>
        <v>91</v>
      </c>
      <c r="R25" s="91">
        <f t="shared" si="12"/>
        <v>3</v>
      </c>
      <c r="S25" s="91">
        <f t="shared" si="13"/>
        <v>3</v>
      </c>
      <c r="T25" s="92">
        <f t="shared" si="14"/>
        <v>94.68</v>
      </c>
      <c r="U25" s="91">
        <f t="shared" si="15"/>
        <v>17</v>
      </c>
      <c r="V25" s="93">
        <f t="shared" si="16"/>
        <v>111.68</v>
      </c>
      <c r="X25" s="79"/>
      <c r="Y25" s="79"/>
      <c r="Z25" s="79"/>
      <c r="AA25" s="79"/>
      <c r="AB25" s="79"/>
      <c r="AC25" s="79"/>
    </row>
    <row r="26" spans="1:29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4"/>
      <c r="I26" s="86">
        <v>27</v>
      </c>
      <c r="J26" s="127">
        <v>0</v>
      </c>
      <c r="K26" s="86">
        <v>0</v>
      </c>
      <c r="L26" s="127">
        <f t="shared" si="8"/>
        <v>0</v>
      </c>
      <c r="M26" s="15">
        <v>17234</v>
      </c>
      <c r="N26" s="87">
        <f t="shared" si="9"/>
        <v>165.71</v>
      </c>
      <c r="O26" s="87">
        <f t="shared" si="10"/>
        <v>0</v>
      </c>
      <c r="P26" s="86">
        <f t="shared" si="3"/>
        <v>0</v>
      </c>
      <c r="Q26" s="90">
        <f t="shared" si="11"/>
        <v>0</v>
      </c>
      <c r="R26" s="91">
        <f t="shared" si="12"/>
        <v>0</v>
      </c>
      <c r="S26" s="91">
        <f t="shared" si="13"/>
        <v>0</v>
      </c>
      <c r="T26" s="92">
        <f t="shared" si="14"/>
        <v>0</v>
      </c>
      <c r="U26" s="91">
        <f t="shared" si="15"/>
        <v>0</v>
      </c>
      <c r="V26" s="93">
        <f t="shared" si="16"/>
        <v>0</v>
      </c>
      <c r="X26" s="79"/>
      <c r="Y26" s="79"/>
      <c r="Z26" s="79"/>
      <c r="AA26" s="79"/>
      <c r="AB26" s="79"/>
      <c r="AC26" s="79"/>
    </row>
    <row r="27" spans="1:29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4"/>
      <c r="I27" s="86">
        <v>27</v>
      </c>
      <c r="J27" s="127">
        <v>0</v>
      </c>
      <c r="K27" s="86">
        <v>0</v>
      </c>
      <c r="L27" s="127">
        <f t="shared" si="8"/>
        <v>0</v>
      </c>
      <c r="M27" s="15">
        <v>17234</v>
      </c>
      <c r="N27" s="87">
        <f t="shared" si="9"/>
        <v>165.71</v>
      </c>
      <c r="O27" s="87">
        <f t="shared" si="10"/>
        <v>0</v>
      </c>
      <c r="P27" s="86">
        <f t="shared" si="3"/>
        <v>0</v>
      </c>
      <c r="Q27" s="90">
        <f t="shared" si="11"/>
        <v>0</v>
      </c>
      <c r="R27" s="91">
        <f t="shared" si="12"/>
        <v>0</v>
      </c>
      <c r="S27" s="91">
        <f t="shared" si="13"/>
        <v>0</v>
      </c>
      <c r="T27" s="92">
        <f t="shared" si="14"/>
        <v>0</v>
      </c>
      <c r="U27" s="91">
        <f t="shared" si="15"/>
        <v>0</v>
      </c>
      <c r="V27" s="93">
        <f t="shared" si="16"/>
        <v>0</v>
      </c>
      <c r="X27" s="79"/>
      <c r="Y27" s="79"/>
      <c r="Z27" s="79"/>
      <c r="AA27" s="79"/>
      <c r="AB27" s="79"/>
      <c r="AC27" s="79"/>
    </row>
    <row r="28" spans="1:29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4"/>
      <c r="I28" s="86">
        <v>27</v>
      </c>
      <c r="J28" s="127">
        <v>0</v>
      </c>
      <c r="K28" s="86">
        <v>0</v>
      </c>
      <c r="L28" s="127">
        <f t="shared" si="8"/>
        <v>0</v>
      </c>
      <c r="M28" s="15">
        <v>17234</v>
      </c>
      <c r="N28" s="87">
        <f t="shared" si="9"/>
        <v>165.71</v>
      </c>
      <c r="O28" s="87">
        <f t="shared" si="10"/>
        <v>0</v>
      </c>
      <c r="P28" s="86">
        <f t="shared" si="3"/>
        <v>0</v>
      </c>
      <c r="Q28" s="90">
        <f t="shared" si="11"/>
        <v>0</v>
      </c>
      <c r="R28" s="91">
        <f t="shared" si="12"/>
        <v>0</v>
      </c>
      <c r="S28" s="91">
        <f t="shared" si="13"/>
        <v>0</v>
      </c>
      <c r="T28" s="92">
        <f t="shared" si="14"/>
        <v>0</v>
      </c>
      <c r="U28" s="91">
        <f t="shared" si="15"/>
        <v>0</v>
      </c>
      <c r="V28" s="93">
        <f t="shared" si="16"/>
        <v>0</v>
      </c>
      <c r="X28" s="79"/>
      <c r="Y28" s="79"/>
      <c r="Z28" s="79"/>
      <c r="AA28" s="79"/>
      <c r="AB28" s="79"/>
      <c r="AC28" s="79"/>
    </row>
    <row r="29" spans="1:29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4"/>
      <c r="I29" s="86">
        <v>27</v>
      </c>
      <c r="J29" s="127">
        <v>0</v>
      </c>
      <c r="K29" s="86">
        <v>0</v>
      </c>
      <c r="L29" s="127">
        <f t="shared" si="8"/>
        <v>0</v>
      </c>
      <c r="M29" s="15">
        <v>19070</v>
      </c>
      <c r="N29" s="87">
        <f t="shared" si="9"/>
        <v>183.36</v>
      </c>
      <c r="O29" s="87">
        <f t="shared" si="10"/>
        <v>0</v>
      </c>
      <c r="P29" s="86">
        <f t="shared" si="3"/>
        <v>0</v>
      </c>
      <c r="Q29" s="90">
        <f t="shared" si="11"/>
        <v>0</v>
      </c>
      <c r="R29" s="91">
        <f t="shared" si="12"/>
        <v>0</v>
      </c>
      <c r="S29" s="91">
        <f t="shared" si="13"/>
        <v>0</v>
      </c>
      <c r="T29" s="92">
        <f t="shared" si="14"/>
        <v>0</v>
      </c>
      <c r="U29" s="91">
        <f t="shared" si="15"/>
        <v>0</v>
      </c>
      <c r="V29" s="93">
        <f t="shared" si="16"/>
        <v>0</v>
      </c>
      <c r="X29" s="79"/>
      <c r="Y29" s="79"/>
      <c r="Z29" s="79"/>
      <c r="AA29" s="79"/>
      <c r="AB29" s="79"/>
      <c r="AC29" s="79"/>
    </row>
    <row r="30" spans="1:29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4"/>
      <c r="I30" s="86">
        <v>27</v>
      </c>
      <c r="J30" s="127">
        <v>0</v>
      </c>
      <c r="K30" s="86">
        <v>0</v>
      </c>
      <c r="L30" s="127">
        <f t="shared" si="8"/>
        <v>0</v>
      </c>
      <c r="M30" s="15">
        <v>19070</v>
      </c>
      <c r="N30" s="87">
        <f t="shared" si="9"/>
        <v>183.36</v>
      </c>
      <c r="O30" s="87">
        <f t="shared" si="10"/>
        <v>0</v>
      </c>
      <c r="P30" s="86">
        <f t="shared" si="3"/>
        <v>0</v>
      </c>
      <c r="Q30" s="90">
        <f t="shared" si="11"/>
        <v>0</v>
      </c>
      <c r="R30" s="91">
        <f t="shared" si="12"/>
        <v>0</v>
      </c>
      <c r="S30" s="91">
        <f t="shared" si="13"/>
        <v>0</v>
      </c>
      <c r="T30" s="92">
        <f t="shared" si="14"/>
        <v>0</v>
      </c>
      <c r="U30" s="91">
        <f t="shared" si="15"/>
        <v>0</v>
      </c>
      <c r="V30" s="93">
        <f t="shared" si="16"/>
        <v>0</v>
      </c>
      <c r="X30" s="79"/>
      <c r="Y30" s="79"/>
      <c r="Z30" s="79"/>
      <c r="AA30" s="79"/>
      <c r="AB30" s="79"/>
      <c r="AC30" s="79"/>
    </row>
    <row r="31" spans="1:29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4"/>
      <c r="I31" s="86">
        <v>27</v>
      </c>
      <c r="J31" s="127">
        <v>9.18</v>
      </c>
      <c r="K31" s="86">
        <v>0</v>
      </c>
      <c r="L31" s="127">
        <f t="shared" si="8"/>
        <v>9.18</v>
      </c>
      <c r="M31" s="15">
        <v>19070</v>
      </c>
      <c r="N31" s="87">
        <f t="shared" si="9"/>
        <v>183.36</v>
      </c>
      <c r="O31" s="87">
        <f t="shared" si="10"/>
        <v>1683.2448000000002</v>
      </c>
      <c r="P31" s="86">
        <f t="shared" si="3"/>
        <v>13</v>
      </c>
      <c r="Q31" s="90">
        <f t="shared" si="11"/>
        <v>1670</v>
      </c>
      <c r="R31" s="91">
        <f t="shared" si="12"/>
        <v>55</v>
      </c>
      <c r="S31" s="91">
        <f t="shared" si="13"/>
        <v>55</v>
      </c>
      <c r="T31" s="92">
        <f t="shared" si="14"/>
        <v>1738.2448000000002</v>
      </c>
      <c r="U31" s="91">
        <f t="shared" si="15"/>
        <v>313</v>
      </c>
      <c r="V31" s="93">
        <f t="shared" si="16"/>
        <v>2051.2448000000004</v>
      </c>
      <c r="X31" s="79"/>
      <c r="Y31" s="79"/>
      <c r="Z31" s="79"/>
      <c r="AA31" s="79"/>
      <c r="AB31" s="79"/>
      <c r="AC31" s="79"/>
    </row>
    <row r="32" spans="1:29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4"/>
      <c r="I32" s="86">
        <v>27</v>
      </c>
      <c r="J32" s="127">
        <v>0</v>
      </c>
      <c r="K32" s="86">
        <v>0</v>
      </c>
      <c r="L32" s="127">
        <f t="shared" si="8"/>
        <v>0</v>
      </c>
      <c r="M32" s="15">
        <v>18993</v>
      </c>
      <c r="N32" s="87">
        <f t="shared" si="9"/>
        <v>182.62</v>
      </c>
      <c r="O32" s="87">
        <f t="shared" si="10"/>
        <v>0</v>
      </c>
      <c r="P32" s="86">
        <f t="shared" si="3"/>
        <v>0</v>
      </c>
      <c r="Q32" s="90">
        <f t="shared" si="11"/>
        <v>0</v>
      </c>
      <c r="R32" s="91">
        <f t="shared" si="12"/>
        <v>0</v>
      </c>
      <c r="S32" s="91">
        <f t="shared" si="13"/>
        <v>0</v>
      </c>
      <c r="T32" s="92">
        <f t="shared" si="14"/>
        <v>0</v>
      </c>
      <c r="U32" s="91">
        <f t="shared" si="15"/>
        <v>0</v>
      </c>
      <c r="V32" s="93">
        <f t="shared" si="16"/>
        <v>0</v>
      </c>
      <c r="X32" s="79"/>
      <c r="Y32" s="79"/>
      <c r="Z32" s="79"/>
      <c r="AA32" s="79"/>
      <c r="AB32" s="79"/>
      <c r="AC32" s="79"/>
    </row>
    <row r="33" spans="1:29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4"/>
      <c r="I33" s="86">
        <v>27</v>
      </c>
      <c r="J33" s="127">
        <v>3.7</v>
      </c>
      <c r="K33" s="86">
        <v>0</v>
      </c>
      <c r="L33" s="127">
        <f t="shared" si="8"/>
        <v>3.7</v>
      </c>
      <c r="M33" s="15">
        <v>19070</v>
      </c>
      <c r="N33" s="87">
        <f t="shared" si="9"/>
        <v>183.36</v>
      </c>
      <c r="O33" s="87">
        <f t="shared" si="10"/>
        <v>678.43200000000013</v>
      </c>
      <c r="P33" s="86">
        <v>0</v>
      </c>
      <c r="Q33" s="90">
        <f t="shared" si="11"/>
        <v>678</v>
      </c>
      <c r="R33" s="91">
        <v>0</v>
      </c>
      <c r="S33" s="91">
        <f t="shared" si="13"/>
        <v>0</v>
      </c>
      <c r="T33" s="92">
        <f t="shared" si="14"/>
        <v>678.43200000000013</v>
      </c>
      <c r="U33" s="91">
        <f t="shared" si="15"/>
        <v>122</v>
      </c>
      <c r="V33" s="93">
        <f t="shared" si="16"/>
        <v>800.43200000000013</v>
      </c>
      <c r="X33" s="79"/>
      <c r="Y33" s="79"/>
      <c r="Z33" s="79"/>
      <c r="AA33" s="79"/>
      <c r="AB33" s="79"/>
      <c r="AC33" s="79"/>
    </row>
    <row r="34" spans="1:29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4"/>
      <c r="I34" s="86">
        <v>27</v>
      </c>
      <c r="J34" s="127">
        <v>0</v>
      </c>
      <c r="K34" s="86">
        <v>0</v>
      </c>
      <c r="L34" s="127">
        <f t="shared" si="8"/>
        <v>0</v>
      </c>
      <c r="M34" s="15">
        <v>19070</v>
      </c>
      <c r="N34" s="87">
        <f t="shared" si="9"/>
        <v>183.36</v>
      </c>
      <c r="O34" s="87">
        <f t="shared" si="10"/>
        <v>0</v>
      </c>
      <c r="P34" s="86">
        <f t="shared" si="3"/>
        <v>0</v>
      </c>
      <c r="Q34" s="90">
        <f t="shared" si="11"/>
        <v>0</v>
      </c>
      <c r="R34" s="91">
        <f t="shared" si="12"/>
        <v>0</v>
      </c>
      <c r="S34" s="91">
        <f t="shared" si="13"/>
        <v>0</v>
      </c>
      <c r="T34" s="92">
        <f t="shared" si="14"/>
        <v>0</v>
      </c>
      <c r="U34" s="91">
        <f t="shared" si="15"/>
        <v>0</v>
      </c>
      <c r="V34" s="93">
        <f t="shared" si="16"/>
        <v>0</v>
      </c>
      <c r="X34" s="79"/>
      <c r="Y34" s="79"/>
      <c r="Z34" s="79"/>
      <c r="AA34" s="79"/>
      <c r="AB34" s="79"/>
      <c r="AC34" s="79"/>
    </row>
    <row r="35" spans="1:29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4"/>
      <c r="I35" s="86">
        <v>27</v>
      </c>
      <c r="J35" s="127">
        <v>0</v>
      </c>
      <c r="K35" s="86">
        <v>0</v>
      </c>
      <c r="L35" s="127">
        <f t="shared" si="8"/>
        <v>0</v>
      </c>
      <c r="M35" s="15">
        <v>19070</v>
      </c>
      <c r="N35" s="87">
        <f t="shared" si="9"/>
        <v>183.36</v>
      </c>
      <c r="O35" s="87">
        <f t="shared" si="10"/>
        <v>0</v>
      </c>
      <c r="P35" s="86">
        <f t="shared" si="3"/>
        <v>0</v>
      </c>
      <c r="Q35" s="90">
        <f t="shared" si="11"/>
        <v>0</v>
      </c>
      <c r="R35" s="91">
        <f t="shared" si="12"/>
        <v>0</v>
      </c>
      <c r="S35" s="91">
        <f t="shared" si="13"/>
        <v>0</v>
      </c>
      <c r="T35" s="92">
        <f t="shared" si="14"/>
        <v>0</v>
      </c>
      <c r="U35" s="91">
        <f t="shared" si="15"/>
        <v>0</v>
      </c>
      <c r="V35" s="93">
        <f t="shared" si="16"/>
        <v>0</v>
      </c>
      <c r="X35" s="79"/>
      <c r="Y35" s="79"/>
      <c r="Z35" s="79"/>
      <c r="AA35" s="79"/>
      <c r="AB35" s="79"/>
      <c r="AC35" s="79"/>
    </row>
    <row r="36" spans="1:29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4"/>
      <c r="I36" s="86">
        <v>27</v>
      </c>
      <c r="J36" s="127">
        <v>0</v>
      </c>
      <c r="K36" s="86">
        <v>0</v>
      </c>
      <c r="L36" s="127">
        <f t="shared" si="8"/>
        <v>0</v>
      </c>
      <c r="M36" s="15">
        <v>17234</v>
      </c>
      <c r="N36" s="87">
        <f t="shared" si="9"/>
        <v>165.71</v>
      </c>
      <c r="O36" s="87">
        <f t="shared" si="10"/>
        <v>0</v>
      </c>
      <c r="P36" s="86">
        <f t="shared" si="3"/>
        <v>0</v>
      </c>
      <c r="Q36" s="90">
        <f t="shared" si="11"/>
        <v>0</v>
      </c>
      <c r="R36" s="91">
        <f t="shared" si="12"/>
        <v>0</v>
      </c>
      <c r="S36" s="91">
        <f t="shared" si="13"/>
        <v>0</v>
      </c>
      <c r="T36" s="92">
        <f t="shared" si="14"/>
        <v>0</v>
      </c>
      <c r="U36" s="91">
        <f t="shared" si="15"/>
        <v>0</v>
      </c>
      <c r="V36" s="93">
        <f t="shared" si="16"/>
        <v>0</v>
      </c>
      <c r="X36" s="79"/>
      <c r="Y36" s="79"/>
      <c r="Z36" s="79"/>
      <c r="AA36" s="79"/>
      <c r="AB36" s="79"/>
      <c r="AC36" s="79"/>
    </row>
    <row r="37" spans="1:29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4"/>
      <c r="I37" s="86">
        <v>27</v>
      </c>
      <c r="J37" s="127">
        <v>5.35</v>
      </c>
      <c r="K37" s="86">
        <v>0</v>
      </c>
      <c r="L37" s="127">
        <f t="shared" si="8"/>
        <v>5.35</v>
      </c>
      <c r="M37" s="15">
        <v>17234</v>
      </c>
      <c r="N37" s="87">
        <f t="shared" si="9"/>
        <v>165.71</v>
      </c>
      <c r="O37" s="87">
        <f t="shared" si="10"/>
        <v>886.54849999999999</v>
      </c>
      <c r="P37" s="86">
        <f t="shared" si="3"/>
        <v>7</v>
      </c>
      <c r="Q37" s="90">
        <f t="shared" si="11"/>
        <v>880</v>
      </c>
      <c r="R37" s="91">
        <f t="shared" si="12"/>
        <v>29</v>
      </c>
      <c r="S37" s="91">
        <f t="shared" si="13"/>
        <v>29</v>
      </c>
      <c r="T37" s="92">
        <f t="shared" si="14"/>
        <v>915.54849999999999</v>
      </c>
      <c r="U37" s="91">
        <f t="shared" si="15"/>
        <v>165</v>
      </c>
      <c r="V37" s="93">
        <f t="shared" si="16"/>
        <v>1080.5484999999999</v>
      </c>
      <c r="X37" s="79"/>
      <c r="Y37" s="79"/>
      <c r="Z37" s="79"/>
      <c r="AA37" s="79"/>
      <c r="AB37" s="79"/>
      <c r="AC37" s="79"/>
    </row>
    <row r="38" spans="1:29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4"/>
      <c r="I38" s="86">
        <v>27</v>
      </c>
      <c r="J38" s="127">
        <v>0</v>
      </c>
      <c r="K38" s="86">
        <v>0</v>
      </c>
      <c r="L38" s="127">
        <f t="shared" si="8"/>
        <v>0</v>
      </c>
      <c r="M38" s="15">
        <v>17234</v>
      </c>
      <c r="N38" s="87">
        <f t="shared" si="9"/>
        <v>165.71</v>
      </c>
      <c r="O38" s="87">
        <f t="shared" si="10"/>
        <v>0</v>
      </c>
      <c r="P38" s="86">
        <f t="shared" si="3"/>
        <v>0</v>
      </c>
      <c r="Q38" s="90">
        <f t="shared" si="11"/>
        <v>0</v>
      </c>
      <c r="R38" s="91">
        <f t="shared" si="12"/>
        <v>0</v>
      </c>
      <c r="S38" s="91">
        <f t="shared" si="13"/>
        <v>0</v>
      </c>
      <c r="T38" s="92">
        <f t="shared" si="14"/>
        <v>0</v>
      </c>
      <c r="U38" s="91">
        <f t="shared" si="15"/>
        <v>0</v>
      </c>
      <c r="V38" s="93">
        <f t="shared" si="16"/>
        <v>0</v>
      </c>
      <c r="X38" s="79"/>
      <c r="Y38" s="79"/>
      <c r="Z38" s="79"/>
      <c r="AA38" s="79"/>
      <c r="AB38" s="79"/>
      <c r="AC38" s="79"/>
    </row>
    <row r="39" spans="1:29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4"/>
      <c r="I39" s="86">
        <v>27</v>
      </c>
      <c r="J39" s="127">
        <v>0</v>
      </c>
      <c r="K39" s="86">
        <v>0</v>
      </c>
      <c r="L39" s="127">
        <f t="shared" si="8"/>
        <v>0</v>
      </c>
      <c r="M39" s="15">
        <v>17234</v>
      </c>
      <c r="N39" s="87">
        <f t="shared" si="9"/>
        <v>165.71</v>
      </c>
      <c r="O39" s="87">
        <f t="shared" si="10"/>
        <v>0</v>
      </c>
      <c r="P39" s="86">
        <f t="shared" si="3"/>
        <v>0</v>
      </c>
      <c r="Q39" s="90">
        <f t="shared" si="11"/>
        <v>0</v>
      </c>
      <c r="R39" s="91">
        <f t="shared" si="12"/>
        <v>0</v>
      </c>
      <c r="S39" s="91">
        <f t="shared" si="13"/>
        <v>0</v>
      </c>
      <c r="T39" s="92">
        <f t="shared" si="14"/>
        <v>0</v>
      </c>
      <c r="U39" s="91">
        <f t="shared" si="15"/>
        <v>0</v>
      </c>
      <c r="V39" s="93">
        <f t="shared" si="16"/>
        <v>0</v>
      </c>
      <c r="X39" s="79"/>
      <c r="Y39" s="79"/>
      <c r="Z39" s="79"/>
      <c r="AA39" s="79"/>
      <c r="AB39" s="79"/>
      <c r="AC39" s="79"/>
    </row>
    <row r="40" spans="1:29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4"/>
      <c r="I40" s="86">
        <v>27</v>
      </c>
      <c r="J40" s="127">
        <v>0.73</v>
      </c>
      <c r="K40" s="86">
        <v>0</v>
      </c>
      <c r="L40" s="127">
        <f t="shared" si="8"/>
        <v>0.73</v>
      </c>
      <c r="M40" s="15">
        <v>17234</v>
      </c>
      <c r="N40" s="87">
        <f t="shared" si="9"/>
        <v>165.71</v>
      </c>
      <c r="O40" s="87">
        <f t="shared" si="10"/>
        <v>120.9683</v>
      </c>
      <c r="P40" s="86">
        <f t="shared" si="3"/>
        <v>1</v>
      </c>
      <c r="Q40" s="90">
        <f t="shared" si="11"/>
        <v>120</v>
      </c>
      <c r="R40" s="91">
        <f t="shared" si="12"/>
        <v>4</v>
      </c>
      <c r="S40" s="91">
        <f t="shared" si="13"/>
        <v>4</v>
      </c>
      <c r="T40" s="92">
        <f t="shared" si="14"/>
        <v>124.9683</v>
      </c>
      <c r="U40" s="91">
        <f t="shared" si="15"/>
        <v>22</v>
      </c>
      <c r="V40" s="93">
        <f t="shared" si="16"/>
        <v>146.9683</v>
      </c>
      <c r="X40" s="79"/>
      <c r="Y40" s="79"/>
      <c r="Z40" s="79"/>
      <c r="AA40" s="79"/>
      <c r="AB40" s="79"/>
      <c r="AC40" s="79"/>
    </row>
    <row r="41" spans="1:29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4"/>
      <c r="I41" s="86">
        <v>27</v>
      </c>
      <c r="J41" s="127">
        <v>0</v>
      </c>
      <c r="K41" s="86">
        <v>0</v>
      </c>
      <c r="L41" s="127">
        <f t="shared" si="8"/>
        <v>0</v>
      </c>
      <c r="M41" s="15">
        <v>17234</v>
      </c>
      <c r="N41" s="87">
        <f t="shared" si="9"/>
        <v>165.71</v>
      </c>
      <c r="O41" s="87">
        <f t="shared" si="10"/>
        <v>0</v>
      </c>
      <c r="P41" s="86">
        <f t="shared" si="3"/>
        <v>0</v>
      </c>
      <c r="Q41" s="90">
        <f t="shared" si="11"/>
        <v>0</v>
      </c>
      <c r="R41" s="91">
        <f t="shared" si="12"/>
        <v>0</v>
      </c>
      <c r="S41" s="91">
        <f t="shared" si="13"/>
        <v>0</v>
      </c>
      <c r="T41" s="92">
        <f t="shared" si="14"/>
        <v>0</v>
      </c>
      <c r="U41" s="91">
        <f t="shared" si="15"/>
        <v>0</v>
      </c>
      <c r="V41" s="93">
        <f t="shared" si="16"/>
        <v>0</v>
      </c>
      <c r="X41" s="79"/>
      <c r="Y41" s="79"/>
      <c r="Z41" s="79"/>
      <c r="AA41" s="79"/>
      <c r="AB41" s="79"/>
      <c r="AC41" s="79"/>
    </row>
    <row r="42" spans="1:29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4"/>
      <c r="I42" s="86">
        <v>27</v>
      </c>
      <c r="J42" s="127">
        <v>0</v>
      </c>
      <c r="K42" s="86">
        <v>0</v>
      </c>
      <c r="L42" s="127">
        <f t="shared" si="8"/>
        <v>0</v>
      </c>
      <c r="M42" s="15">
        <v>17234</v>
      </c>
      <c r="N42" s="87">
        <f t="shared" si="9"/>
        <v>165.71</v>
      </c>
      <c r="O42" s="87">
        <f t="shared" si="10"/>
        <v>0</v>
      </c>
      <c r="P42" s="86">
        <f t="shared" si="3"/>
        <v>0</v>
      </c>
      <c r="Q42" s="90">
        <f t="shared" si="11"/>
        <v>0</v>
      </c>
      <c r="R42" s="91">
        <f t="shared" si="12"/>
        <v>0</v>
      </c>
      <c r="S42" s="91">
        <f t="shared" si="13"/>
        <v>0</v>
      </c>
      <c r="T42" s="92">
        <f t="shared" si="14"/>
        <v>0</v>
      </c>
      <c r="U42" s="91">
        <f t="shared" si="15"/>
        <v>0</v>
      </c>
      <c r="V42" s="93">
        <f t="shared" si="16"/>
        <v>0</v>
      </c>
      <c r="X42" s="79"/>
      <c r="Y42" s="79"/>
      <c r="Z42" s="79"/>
      <c r="AA42" s="79"/>
      <c r="AB42" s="79"/>
      <c r="AC42" s="79"/>
    </row>
    <row r="43" spans="1:29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4"/>
      <c r="I43" s="86">
        <v>27</v>
      </c>
      <c r="J43" s="127">
        <v>0</v>
      </c>
      <c r="K43" s="86">
        <v>0</v>
      </c>
      <c r="L43" s="127">
        <f t="shared" si="8"/>
        <v>0</v>
      </c>
      <c r="M43" s="15">
        <v>17234</v>
      </c>
      <c r="N43" s="87">
        <f t="shared" si="9"/>
        <v>165.71</v>
      </c>
      <c r="O43" s="87">
        <f t="shared" si="10"/>
        <v>0</v>
      </c>
      <c r="P43" s="86">
        <f t="shared" si="3"/>
        <v>0</v>
      </c>
      <c r="Q43" s="90">
        <f t="shared" si="11"/>
        <v>0</v>
      </c>
      <c r="R43" s="91">
        <f t="shared" si="12"/>
        <v>0</v>
      </c>
      <c r="S43" s="91">
        <f t="shared" si="13"/>
        <v>0</v>
      </c>
      <c r="T43" s="92">
        <f t="shared" si="14"/>
        <v>0</v>
      </c>
      <c r="U43" s="91">
        <f t="shared" si="15"/>
        <v>0</v>
      </c>
      <c r="V43" s="93">
        <f t="shared" si="16"/>
        <v>0</v>
      </c>
      <c r="X43" s="79"/>
      <c r="Y43" s="79"/>
      <c r="Z43" s="79"/>
      <c r="AA43" s="79"/>
      <c r="AB43" s="79"/>
      <c r="AC43" s="79"/>
    </row>
    <row r="44" spans="1:29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4"/>
      <c r="I44" s="86">
        <v>27</v>
      </c>
      <c r="J44" s="127">
        <v>5.0199999999999996</v>
      </c>
      <c r="K44" s="86">
        <v>0</v>
      </c>
      <c r="L44" s="127">
        <f t="shared" si="8"/>
        <v>5.0199999999999996</v>
      </c>
      <c r="M44" s="15">
        <v>17234</v>
      </c>
      <c r="N44" s="87">
        <f t="shared" si="9"/>
        <v>165.71</v>
      </c>
      <c r="O44" s="87">
        <f t="shared" si="10"/>
        <v>831.86419999999998</v>
      </c>
      <c r="P44" s="86">
        <f t="shared" si="3"/>
        <v>7</v>
      </c>
      <c r="Q44" s="90">
        <f t="shared" si="11"/>
        <v>825</v>
      </c>
      <c r="R44" s="91">
        <f t="shared" si="12"/>
        <v>27</v>
      </c>
      <c r="S44" s="91">
        <f t="shared" si="13"/>
        <v>27</v>
      </c>
      <c r="T44" s="92">
        <f t="shared" si="14"/>
        <v>858.86419999999998</v>
      </c>
      <c r="U44" s="91">
        <f t="shared" si="15"/>
        <v>155</v>
      </c>
      <c r="V44" s="93">
        <f t="shared" si="16"/>
        <v>1013.8642</v>
      </c>
      <c r="X44" s="79"/>
      <c r="Y44" s="79"/>
      <c r="Z44" s="79"/>
      <c r="AA44" s="79"/>
      <c r="AB44" s="79"/>
      <c r="AC44" s="79"/>
    </row>
    <row r="45" spans="1:29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4"/>
      <c r="I45" s="86">
        <v>27</v>
      </c>
      <c r="J45" s="127">
        <v>0</v>
      </c>
      <c r="K45" s="86">
        <v>0</v>
      </c>
      <c r="L45" s="127">
        <f t="shared" si="8"/>
        <v>0</v>
      </c>
      <c r="M45" s="15">
        <v>17234</v>
      </c>
      <c r="N45" s="87">
        <f t="shared" si="9"/>
        <v>165.71</v>
      </c>
      <c r="O45" s="87">
        <f t="shared" si="10"/>
        <v>0</v>
      </c>
      <c r="P45" s="86">
        <f t="shared" si="3"/>
        <v>0</v>
      </c>
      <c r="Q45" s="90">
        <f t="shared" si="11"/>
        <v>0</v>
      </c>
      <c r="R45" s="91">
        <f t="shared" si="12"/>
        <v>0</v>
      </c>
      <c r="S45" s="91">
        <f t="shared" si="13"/>
        <v>0</v>
      </c>
      <c r="T45" s="92">
        <f t="shared" si="14"/>
        <v>0</v>
      </c>
      <c r="U45" s="91">
        <f t="shared" si="15"/>
        <v>0</v>
      </c>
      <c r="V45" s="93">
        <f t="shared" si="16"/>
        <v>0</v>
      </c>
      <c r="X45" s="79"/>
      <c r="Y45" s="79"/>
      <c r="Z45" s="79"/>
      <c r="AA45" s="79"/>
      <c r="AB45" s="79"/>
      <c r="AC45" s="79"/>
    </row>
    <row r="46" spans="1:29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4"/>
      <c r="I46" s="86">
        <v>27</v>
      </c>
      <c r="J46" s="127">
        <v>0</v>
      </c>
      <c r="K46" s="86">
        <v>0</v>
      </c>
      <c r="L46" s="127">
        <f t="shared" si="8"/>
        <v>0</v>
      </c>
      <c r="M46" s="15">
        <v>17234</v>
      </c>
      <c r="N46" s="87">
        <f t="shared" si="9"/>
        <v>165.71</v>
      </c>
      <c r="O46" s="87">
        <f t="shared" si="10"/>
        <v>0</v>
      </c>
      <c r="P46" s="86">
        <f t="shared" si="3"/>
        <v>0</v>
      </c>
      <c r="Q46" s="90">
        <f t="shared" si="11"/>
        <v>0</v>
      </c>
      <c r="R46" s="91">
        <f t="shared" si="12"/>
        <v>0</v>
      </c>
      <c r="S46" s="91">
        <f t="shared" si="13"/>
        <v>0</v>
      </c>
      <c r="T46" s="92">
        <f t="shared" si="14"/>
        <v>0</v>
      </c>
      <c r="U46" s="91">
        <f t="shared" si="15"/>
        <v>0</v>
      </c>
      <c r="V46" s="93">
        <f t="shared" si="16"/>
        <v>0</v>
      </c>
      <c r="X46" s="79"/>
      <c r="Y46" s="79"/>
      <c r="Z46" s="79"/>
      <c r="AA46" s="79"/>
      <c r="AB46" s="79"/>
      <c r="AC46" s="79"/>
    </row>
    <row r="47" spans="1:29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4"/>
      <c r="I47" s="86">
        <v>27</v>
      </c>
      <c r="J47" s="127">
        <v>1.6</v>
      </c>
      <c r="K47" s="86">
        <v>0</v>
      </c>
      <c r="L47" s="127">
        <f t="shared" si="8"/>
        <v>1.6</v>
      </c>
      <c r="M47" s="15">
        <v>18993</v>
      </c>
      <c r="N47" s="87">
        <f t="shared" si="9"/>
        <v>182.62</v>
      </c>
      <c r="O47" s="87">
        <f t="shared" si="10"/>
        <v>292.19200000000001</v>
      </c>
      <c r="P47" s="86">
        <f t="shared" si="3"/>
        <v>3</v>
      </c>
      <c r="Q47" s="90">
        <f t="shared" si="11"/>
        <v>289</v>
      </c>
      <c r="R47" s="91">
        <f t="shared" si="12"/>
        <v>9</v>
      </c>
      <c r="S47" s="91">
        <f t="shared" si="13"/>
        <v>9</v>
      </c>
      <c r="T47" s="92">
        <f t="shared" si="14"/>
        <v>301.19200000000001</v>
      </c>
      <c r="U47" s="91">
        <f t="shared" si="15"/>
        <v>54</v>
      </c>
      <c r="V47" s="93">
        <f t="shared" si="16"/>
        <v>355.19200000000001</v>
      </c>
      <c r="X47" s="79"/>
      <c r="Y47" s="79"/>
      <c r="Z47" s="79"/>
      <c r="AA47" s="79"/>
      <c r="AB47" s="79"/>
      <c r="AC47" s="79"/>
    </row>
    <row r="48" spans="1:29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4"/>
      <c r="I48" s="86">
        <v>27</v>
      </c>
      <c r="J48" s="127">
        <v>0</v>
      </c>
      <c r="K48" s="86">
        <v>0</v>
      </c>
      <c r="L48" s="127">
        <f t="shared" si="8"/>
        <v>0</v>
      </c>
      <c r="M48" s="15">
        <v>18993</v>
      </c>
      <c r="N48" s="87">
        <f t="shared" si="9"/>
        <v>182.62</v>
      </c>
      <c r="O48" s="87">
        <f t="shared" si="10"/>
        <v>0</v>
      </c>
      <c r="P48" s="86">
        <f t="shared" si="3"/>
        <v>0</v>
      </c>
      <c r="Q48" s="90">
        <f t="shared" si="11"/>
        <v>0</v>
      </c>
      <c r="R48" s="91">
        <f t="shared" si="12"/>
        <v>0</v>
      </c>
      <c r="S48" s="91">
        <f t="shared" si="13"/>
        <v>0</v>
      </c>
      <c r="T48" s="92">
        <f t="shared" si="14"/>
        <v>0</v>
      </c>
      <c r="U48" s="91">
        <f t="shared" si="15"/>
        <v>0</v>
      </c>
      <c r="V48" s="93">
        <f t="shared" si="16"/>
        <v>0</v>
      </c>
      <c r="X48" s="79"/>
      <c r="Y48" s="79"/>
      <c r="Z48" s="79"/>
      <c r="AA48" s="79"/>
      <c r="AB48" s="79"/>
      <c r="AC48" s="79"/>
    </row>
    <row r="49" spans="1:29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4"/>
      <c r="I49" s="86">
        <v>27</v>
      </c>
      <c r="J49" s="127">
        <v>0</v>
      </c>
      <c r="K49" s="86">
        <v>0</v>
      </c>
      <c r="L49" s="127">
        <f t="shared" si="8"/>
        <v>0</v>
      </c>
      <c r="M49" s="15">
        <v>19070</v>
      </c>
      <c r="N49" s="87">
        <f t="shared" si="9"/>
        <v>183.36</v>
      </c>
      <c r="O49" s="87">
        <f t="shared" si="10"/>
        <v>0</v>
      </c>
      <c r="P49" s="86">
        <f t="shared" si="3"/>
        <v>0</v>
      </c>
      <c r="Q49" s="90">
        <f t="shared" si="11"/>
        <v>0</v>
      </c>
      <c r="R49" s="91">
        <f t="shared" si="12"/>
        <v>0</v>
      </c>
      <c r="S49" s="91">
        <f t="shared" si="13"/>
        <v>0</v>
      </c>
      <c r="T49" s="92">
        <f t="shared" si="14"/>
        <v>0</v>
      </c>
      <c r="U49" s="91">
        <f t="shared" si="15"/>
        <v>0</v>
      </c>
      <c r="V49" s="93">
        <f t="shared" si="16"/>
        <v>0</v>
      </c>
      <c r="X49" s="79"/>
      <c r="Y49" s="79"/>
      <c r="Z49" s="79"/>
      <c r="AA49" s="79"/>
      <c r="AB49" s="79"/>
      <c r="AC49" s="79"/>
    </row>
    <row r="50" spans="1:29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4"/>
      <c r="I50" s="86">
        <v>27</v>
      </c>
      <c r="J50" s="127">
        <v>5.77</v>
      </c>
      <c r="K50" s="86">
        <v>0</v>
      </c>
      <c r="L50" s="127">
        <f t="shared" si="8"/>
        <v>5.77</v>
      </c>
      <c r="M50" s="15">
        <v>17234</v>
      </c>
      <c r="N50" s="87">
        <f t="shared" si="9"/>
        <v>165.71</v>
      </c>
      <c r="O50" s="87">
        <f t="shared" si="10"/>
        <v>956.14670000000001</v>
      </c>
      <c r="P50" s="86">
        <f t="shared" si="3"/>
        <v>8</v>
      </c>
      <c r="Q50" s="90">
        <f t="shared" si="11"/>
        <v>948</v>
      </c>
      <c r="R50" s="91">
        <f t="shared" si="12"/>
        <v>31</v>
      </c>
      <c r="S50" s="91">
        <f t="shared" si="13"/>
        <v>31</v>
      </c>
      <c r="T50" s="92">
        <f t="shared" si="14"/>
        <v>987.14670000000001</v>
      </c>
      <c r="U50" s="91">
        <f t="shared" si="15"/>
        <v>178</v>
      </c>
      <c r="V50" s="93">
        <f t="shared" si="16"/>
        <v>1165.1467</v>
      </c>
      <c r="X50" s="79"/>
      <c r="Y50" s="79"/>
      <c r="Z50" s="79"/>
      <c r="AA50" s="79"/>
      <c r="AB50" s="79"/>
      <c r="AC50" s="79"/>
    </row>
    <row r="51" spans="1:29">
      <c r="A51" s="9">
        <v>46</v>
      </c>
      <c r="B51" s="98">
        <v>3562079721</v>
      </c>
      <c r="C51" s="11"/>
      <c r="D51" s="11" t="s">
        <v>423</v>
      </c>
      <c r="E51" s="11" t="s">
        <v>424</v>
      </c>
      <c r="F51" s="12">
        <v>44573</v>
      </c>
      <c r="G51" s="12" t="s">
        <v>419</v>
      </c>
      <c r="H51" s="4"/>
      <c r="I51" s="86">
        <v>27</v>
      </c>
      <c r="J51" s="127">
        <v>0</v>
      </c>
      <c r="K51" s="86">
        <v>0</v>
      </c>
      <c r="L51" s="127">
        <f t="shared" si="8"/>
        <v>0</v>
      </c>
      <c r="M51" s="15">
        <v>17234</v>
      </c>
      <c r="N51" s="87">
        <f t="shared" si="9"/>
        <v>165.71</v>
      </c>
      <c r="O51" s="87">
        <f t="shared" si="10"/>
        <v>0</v>
      </c>
      <c r="P51" s="86">
        <f t="shared" si="3"/>
        <v>0</v>
      </c>
      <c r="Q51" s="90">
        <f t="shared" si="11"/>
        <v>0</v>
      </c>
      <c r="R51" s="91">
        <f t="shared" si="12"/>
        <v>0</v>
      </c>
      <c r="S51" s="91">
        <f t="shared" si="13"/>
        <v>0</v>
      </c>
      <c r="T51" s="92">
        <f t="shared" si="14"/>
        <v>0</v>
      </c>
      <c r="U51" s="91">
        <f t="shared" si="15"/>
        <v>0</v>
      </c>
      <c r="V51" s="93">
        <f t="shared" si="16"/>
        <v>0</v>
      </c>
      <c r="X51" s="79"/>
      <c r="Y51" s="79"/>
      <c r="Z51" s="79"/>
      <c r="AA51" s="79"/>
      <c r="AB51" s="79"/>
      <c r="AC51" s="79"/>
    </row>
    <row r="52" spans="1:29">
      <c r="X52" s="79"/>
      <c r="Y52" s="79"/>
      <c r="Z52" s="79"/>
      <c r="AA52" s="79"/>
      <c r="AB52" s="79"/>
      <c r="AC52" s="79"/>
    </row>
    <row r="53" spans="1:29">
      <c r="I53" t="s">
        <v>320</v>
      </c>
      <c r="J53">
        <f t="shared" ref="J53:V53" si="17">SUM(J6:J52)</f>
        <v>44.870000000000005</v>
      </c>
      <c r="K53" s="95">
        <f t="shared" si="17"/>
        <v>0</v>
      </c>
      <c r="L53" s="95">
        <f t="shared" si="17"/>
        <v>44.870000000000005</v>
      </c>
      <c r="M53" s="95">
        <f t="shared" si="17"/>
        <v>819919</v>
      </c>
      <c r="N53" s="95">
        <f t="shared" si="17"/>
        <v>7883.7099999999991</v>
      </c>
      <c r="O53" s="95">
        <f t="shared" si="17"/>
        <v>7810.1687000000002</v>
      </c>
      <c r="P53" s="95">
        <f t="shared" si="17"/>
        <v>58</v>
      </c>
      <c r="Q53" s="95">
        <f t="shared" si="17"/>
        <v>7752</v>
      </c>
      <c r="R53" s="95">
        <f t="shared" si="17"/>
        <v>232</v>
      </c>
      <c r="S53" s="95">
        <f t="shared" si="17"/>
        <v>232</v>
      </c>
      <c r="T53" s="95">
        <f t="shared" si="17"/>
        <v>8042.1687000000002</v>
      </c>
      <c r="U53" s="95">
        <f t="shared" si="17"/>
        <v>1447</v>
      </c>
      <c r="V53" s="95">
        <f t="shared" si="17"/>
        <v>9489.1687000000002</v>
      </c>
      <c r="X53" s="79"/>
      <c r="Y53" s="79"/>
      <c r="Z53" s="79"/>
      <c r="AA53" s="79"/>
      <c r="AB53" s="79"/>
      <c r="AC53" s="79"/>
    </row>
    <row r="54" spans="1:29">
      <c r="X54" s="79"/>
      <c r="Y54" s="79"/>
      <c r="Z54" s="79"/>
      <c r="AA54" s="79"/>
      <c r="AB54" s="79"/>
      <c r="AC54" s="79"/>
    </row>
    <row r="55" spans="1:29">
      <c r="P55" s="88"/>
      <c r="Q55" s="95"/>
      <c r="R55" s="95"/>
      <c r="T55" s="95"/>
      <c r="X55" s="79"/>
      <c r="Y55" s="79"/>
      <c r="Z55" s="79"/>
      <c r="AA55" s="79"/>
      <c r="AB55" s="79"/>
      <c r="AC55" s="79"/>
    </row>
    <row r="56" spans="1:29">
      <c r="T56" s="95"/>
      <c r="X56" s="79"/>
      <c r="Y56" s="79"/>
      <c r="Z56" s="79"/>
      <c r="AA56" s="79"/>
      <c r="AB56" s="79"/>
      <c r="AC56" s="79"/>
    </row>
    <row r="57" spans="1:29">
      <c r="X57" s="79"/>
      <c r="Y57" s="79"/>
      <c r="Z57" s="79"/>
      <c r="AA57" s="79"/>
      <c r="AB57" s="79"/>
      <c r="AC57" s="79"/>
    </row>
    <row r="58" spans="1:29">
      <c r="X58" s="79"/>
      <c r="Y58" s="79"/>
      <c r="Z58" s="79"/>
      <c r="AA58" s="79"/>
      <c r="AB58" s="79"/>
      <c r="AC58" s="79"/>
    </row>
    <row r="59" spans="1:29">
      <c r="X59" s="79"/>
      <c r="Y59" s="79"/>
      <c r="Z59" s="79"/>
      <c r="AA59" s="79"/>
      <c r="AB59" s="79"/>
      <c r="AC59" s="79"/>
    </row>
    <row r="60" spans="1:29">
      <c r="X60" s="79"/>
      <c r="Y60" s="79"/>
      <c r="Z60" s="79"/>
      <c r="AA60" s="79"/>
      <c r="AB60" s="79"/>
      <c r="AC60" s="79"/>
    </row>
    <row r="61" spans="1:29">
      <c r="X61" s="79"/>
      <c r="Y61" s="79"/>
      <c r="Z61" s="79"/>
      <c r="AA61" s="79"/>
      <c r="AB61" s="79"/>
      <c r="AC61" s="79"/>
    </row>
    <row r="62" spans="1:29">
      <c r="X62" s="79"/>
      <c r="Y62" s="79"/>
      <c r="Z62" s="79"/>
      <c r="AA62" s="79"/>
      <c r="AB62" s="79"/>
      <c r="AC62" s="79"/>
    </row>
    <row r="63" spans="1:29">
      <c r="P63" s="80">
        <f>P61-P62</f>
        <v>0</v>
      </c>
      <c r="X63" s="79"/>
      <c r="Y63" s="79"/>
      <c r="Z63" s="79"/>
      <c r="AA63" s="79"/>
      <c r="AB63" s="79"/>
      <c r="AC63" s="79"/>
    </row>
    <row r="64" spans="1:29">
      <c r="X64" s="79"/>
      <c r="Y64" s="79"/>
      <c r="Z64" s="79"/>
      <c r="AA64" s="79"/>
      <c r="AB64" s="79"/>
      <c r="AC64" s="79"/>
    </row>
    <row r="65" spans="24:29">
      <c r="X65" s="79"/>
      <c r="Y65" s="79"/>
      <c r="Z65" s="79"/>
      <c r="AA65" s="79"/>
      <c r="AB65" s="79"/>
      <c r="AC65" s="79"/>
    </row>
    <row r="66" spans="24:29">
      <c r="X66" s="79"/>
      <c r="Y66" s="79"/>
      <c r="Z66" s="79"/>
      <c r="AA66" s="79"/>
      <c r="AB66" s="79"/>
      <c r="AC66" s="79"/>
    </row>
  </sheetData>
  <mergeCells count="5">
    <mergeCell ref="A4:H4"/>
    <mergeCell ref="I4:L4"/>
    <mergeCell ref="M4:N4"/>
    <mergeCell ref="R4:T4"/>
    <mergeCell ref="U4:V4"/>
  </mergeCells>
  <conditionalFormatting sqref="B6:B51">
    <cfRule type="duplicateValues" dxfId="166" priority="1"/>
  </conditionalFormatting>
  <printOptions horizontalCentered="1"/>
  <pageMargins left="0" right="0" top="0.25" bottom="0.25" header="0.3" footer="0.3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9" t="s">
        <v>16</v>
      </c>
      <c r="AP4" s="129"/>
      <c r="AQ4" s="129"/>
    </row>
    <row r="5" spans="1:51" s="97" customFormat="1" ht="83.25" customHeight="1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>
      <c r="AF8" s="101"/>
    </row>
    <row r="9" spans="1:51">
      <c r="Y9" s="2" t="e">
        <f>#REF!*5.76%</f>
        <v>#REF!</v>
      </c>
      <c r="AF9" s="101">
        <f>AF7+'CBT OT'!Q51</f>
        <v>10821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V2483"/>
  <sheetViews>
    <sheetView workbookViewId="0">
      <selection activeCell="J5" sqref="J5:J6"/>
    </sheetView>
  </sheetViews>
  <sheetFormatPr defaultColWidth="8.85546875" defaultRowHeight="12.75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>
      <c r="A1" s="20" t="s">
        <v>337</v>
      </c>
      <c r="B1" s="21"/>
      <c r="C1" s="21"/>
      <c r="D1" s="21"/>
      <c r="E1" s="178" t="s">
        <v>338</v>
      </c>
      <c r="F1" s="178"/>
      <c r="G1" s="178"/>
      <c r="H1" s="178"/>
      <c r="I1" s="178"/>
      <c r="J1" s="178"/>
      <c r="K1" s="179"/>
    </row>
    <row r="2" spans="1:2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18743.28</v>
      </c>
      <c r="R3" s="71" t="s">
        <v>239</v>
      </c>
      <c r="S3" s="11">
        <v>12554</v>
      </c>
      <c r="T3" s="19" t="e">
        <f>VLOOKUP(R3,'CBT OT'!B6:V27,16,0)</f>
        <v>#N/A</v>
      </c>
      <c r="U3" s="19" t="e">
        <f>+S3+T3</f>
        <v>#N/A</v>
      </c>
      <c r="V3" s="72" t="e">
        <f>+Q3-U3</f>
        <v>#N/A</v>
      </c>
    </row>
    <row r="4" spans="1:22">
      <c r="A4" s="30">
        <f>+'CBT Wages'!B6</f>
        <v>3562016849</v>
      </c>
      <c r="B4" s="124" t="str">
        <f>VLOOKUP($A4,'CBT Wages'!$B$6:$AE$49,8,0)</f>
        <v>100064441627</v>
      </c>
      <c r="C4" s="26"/>
      <c r="D4" s="31" t="str">
        <f>VLOOKUP($A4,'CBT Wages'!$B$6:$AE$49,9,0)</f>
        <v>6923778712</v>
      </c>
      <c r="E4" s="31">
        <f>VLOOKUP($A4,'CBT Wages'!$B$6:$AE$49,10,0)</f>
        <v>25</v>
      </c>
      <c r="F4" s="31">
        <f>VLOOKUP($A4,'CBT Wages'!$B$6:$AE$49,14,0)</f>
        <v>24</v>
      </c>
      <c r="G4" s="32">
        <f>VLOOKUP($A4,'CBT Wages'!$B$6:$AE$49,5,0)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OT'!B7:V27,16,0)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>
      <c r="A5" s="34" t="s">
        <v>350</v>
      </c>
      <c r="B5" s="31" t="str">
        <f>VLOOKUP($A4,'CBT Wages'!$B$6:$AE$49,3,0)</f>
        <v>Mohit Garg</v>
      </c>
      <c r="C5" s="21"/>
      <c r="D5" s="21"/>
      <c r="E5" s="35"/>
      <c r="F5" s="35"/>
      <c r="G5" s="35"/>
      <c r="H5" s="149" t="s">
        <v>351</v>
      </c>
      <c r="I5" s="174">
        <v>0</v>
      </c>
      <c r="J5" s="174"/>
      <c r="K5" s="174">
        <v>0</v>
      </c>
      <c r="N5" s="63"/>
      <c r="Q5" s="63">
        <f>+J46</f>
        <v>14512.08</v>
      </c>
      <c r="R5" s="71" t="s">
        <v>244</v>
      </c>
      <c r="S5" s="11">
        <v>13037</v>
      </c>
      <c r="T5" s="19" t="e">
        <f>VLOOKUP(R5,'CBT OT'!B7:V28,16,0)</f>
        <v>#N/A</v>
      </c>
      <c r="U5" s="19" t="e">
        <f t="shared" si="0"/>
        <v>#N/A</v>
      </c>
      <c r="V5" s="72" t="e">
        <f t="shared" si="1"/>
        <v>#N/A</v>
      </c>
    </row>
    <row r="6" spans="1:22">
      <c r="A6" s="36" t="s">
        <v>352</v>
      </c>
      <c r="B6" s="27" t="str">
        <f>VLOOKUP($A4,'CBT Wages'!$B$6:$AE$49,4,0)</f>
        <v>Thakur Das</v>
      </c>
      <c r="C6" s="21"/>
      <c r="D6" s="21"/>
      <c r="E6" s="28" t="s">
        <v>322</v>
      </c>
      <c r="F6" s="37">
        <f>VLOOKUP($A4,'CBT OT'!$B$6:$O$431,9,0)</f>
        <v>0</v>
      </c>
      <c r="G6" s="38"/>
      <c r="H6" s="150"/>
      <c r="I6" s="175"/>
      <c r="J6" s="175"/>
      <c r="K6" s="175"/>
      <c r="N6" s="63"/>
      <c r="Q6" s="63">
        <f>+J64</f>
        <v>17326.760000000002</v>
      </c>
      <c r="R6" s="71" t="s">
        <v>247</v>
      </c>
      <c r="S6" s="11">
        <v>12554</v>
      </c>
      <c r="T6" s="19" t="e">
        <f>VLOOKUP(R6,'CBT OT'!B8:V29,16,0)</f>
        <v>#N/A</v>
      </c>
      <c r="U6" s="19" t="e">
        <f t="shared" si="0"/>
        <v>#N/A</v>
      </c>
      <c r="V6" s="72" t="e">
        <f t="shared" si="1"/>
        <v>#N/A</v>
      </c>
    </row>
    <row r="7" spans="1:22">
      <c r="A7" s="39" t="s">
        <v>353</v>
      </c>
      <c r="B7" s="40" t="e">
        <f>VLOOKUP($A4,'CBT Wages'!$B$6:$AR$49,44,0)</f>
        <v>#REF!</v>
      </c>
      <c r="C7" s="41"/>
      <c r="D7" s="41"/>
      <c r="E7" s="35" t="s">
        <v>354</v>
      </c>
      <c r="F7" s="37">
        <f>VLOOKUP($A4,'CBT OT'!$B$6:$V$431,16,0)</f>
        <v>0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16634.240000000002</v>
      </c>
      <c r="R7" s="71" t="s">
        <v>250</v>
      </c>
      <c r="S7" s="11">
        <v>11589</v>
      </c>
      <c r="T7" s="19" t="e">
        <f>VLOOKUP(R7,'CBT OT'!B9:V29,16,0)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>
      <c r="A8" s="168" t="s">
        <v>356</v>
      </c>
      <c r="B8" s="186"/>
      <c r="C8" s="168" t="s">
        <v>357</v>
      </c>
      <c r="D8" s="187"/>
      <c r="E8" s="45"/>
      <c r="F8" s="188" t="s">
        <v>358</v>
      </c>
      <c r="G8" s="187"/>
      <c r="H8" s="189" t="s">
        <v>359</v>
      </c>
      <c r="I8" s="190"/>
      <c r="J8" s="172" t="s">
        <v>360</v>
      </c>
      <c r="K8" s="173"/>
      <c r="N8" s="63"/>
      <c r="Q8" s="63">
        <f>+J100</f>
        <v>18767</v>
      </c>
      <c r="R8" s="71" t="s">
        <v>253</v>
      </c>
      <c r="S8" s="11">
        <v>11153</v>
      </c>
      <c r="T8" s="19" t="e">
        <f>VLOOKUP(R8,'CBT OT'!B10:V29,16,0)</f>
        <v>#N/A</v>
      </c>
      <c r="U8" s="19" t="e">
        <f t="shared" si="0"/>
        <v>#N/A</v>
      </c>
      <c r="V8" s="72" t="e">
        <f t="shared" si="1"/>
        <v>#N/A</v>
      </c>
    </row>
    <row r="9" spans="1:22">
      <c r="A9" s="46" t="s">
        <v>361</v>
      </c>
      <c r="B9" s="47">
        <f>VLOOKUP($A4,'CBT Wages'!$B$6:$AE$49,15,0)</f>
        <v>18993</v>
      </c>
      <c r="C9" s="31">
        <f>VLOOKUP($A4,'CBT Wages'!$B$6:$AE$49,20,0)</f>
        <v>18233</v>
      </c>
      <c r="D9" s="48"/>
      <c r="E9" s="49"/>
      <c r="F9" s="153">
        <f>SUM(C9:E9)</f>
        <v>18233</v>
      </c>
      <c r="G9" s="191"/>
      <c r="H9" s="34" t="s">
        <v>362</v>
      </c>
      <c r="I9" s="26">
        <f>VLOOKUP($A4,'CBT Wages'!$B$6:$AE$49,29,0)</f>
        <v>2316.7199999999998</v>
      </c>
      <c r="J9" s="192"/>
      <c r="K9" s="156"/>
      <c r="N9" s="63"/>
      <c r="Q9" s="63">
        <f>+J118</f>
        <v>22855.24</v>
      </c>
      <c r="R9" s="71" t="s">
        <v>256</v>
      </c>
      <c r="S9" s="11">
        <v>14341</v>
      </c>
      <c r="T9" s="19" t="e">
        <f>VLOOKUP(R9,'CBT OT'!B11:V29,16,0)</f>
        <v>#N/A</v>
      </c>
      <c r="U9" s="19" t="e">
        <f t="shared" si="0"/>
        <v>#N/A</v>
      </c>
      <c r="V9" s="72" t="e">
        <f t="shared" si="1"/>
        <v>#N/A</v>
      </c>
    </row>
    <row r="10" spans="1:22" ht="14.25">
      <c r="A10" s="46" t="s">
        <v>363</v>
      </c>
      <c r="B10" s="50">
        <f>VLOOKUP($A4,'CBT Wages'!$B$6:$AE$49,16,0)</f>
        <v>413</v>
      </c>
      <c r="C10" s="51">
        <f>VLOOKUP($A4,'CBT Wages'!$B$6:$AE$49,21,0)</f>
        <v>396</v>
      </c>
      <c r="D10" s="52"/>
      <c r="E10" s="38"/>
      <c r="F10" s="157">
        <f>SUM(C10:E10)</f>
        <v>396</v>
      </c>
      <c r="G10" s="180"/>
      <c r="H10" s="36" t="s">
        <v>364</v>
      </c>
      <c r="I10" s="68">
        <f>VLOOKUP($A4,'CBT Wages'!$B$6:$AE$49,28,0)</f>
        <v>160</v>
      </c>
      <c r="J10" s="193">
        <f>F17-I17</f>
        <v>18743.28</v>
      </c>
      <c r="K10" s="160"/>
      <c r="N10" s="63"/>
      <c r="Q10" s="63">
        <f>+J136</f>
        <v>15939.84</v>
      </c>
      <c r="R10" s="71" t="s">
        <v>259</v>
      </c>
      <c r="S10" s="11">
        <v>13037</v>
      </c>
      <c r="T10" s="19" t="e">
        <f>VLOOKUP(R10,'CBT OT'!B12:V30,16,0)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>
      <c r="A11" s="46" t="s">
        <v>365</v>
      </c>
      <c r="B11" s="50">
        <f>VLOOKUP($A4,'CBT Wages'!$B$6:$AE$49,17,0)</f>
        <v>0</v>
      </c>
      <c r="C11" s="51">
        <f>VLOOKUP($A4,'CBT Wages'!$B$6:$AE$49,22,0)</f>
        <v>0</v>
      </c>
      <c r="D11" s="52"/>
      <c r="E11" s="38"/>
      <c r="F11" s="157">
        <f>SUM(C11:E11)</f>
        <v>0</v>
      </c>
      <c r="G11" s="180"/>
      <c r="H11" s="36" t="s">
        <v>366</v>
      </c>
      <c r="I11" s="68">
        <f>VLOOKUP($A4,'CBT Wages'!$B$6:$AE$49,30,0)</f>
        <v>1</v>
      </c>
      <c r="J11" s="183" t="s">
        <v>367</v>
      </c>
      <c r="K11" s="162"/>
      <c r="N11" s="63"/>
      <c r="Q11" s="63">
        <f>+J154</f>
        <v>16634.240000000002</v>
      </c>
      <c r="R11" s="71" t="s">
        <v>262</v>
      </c>
      <c r="S11" s="11">
        <v>13037</v>
      </c>
      <c r="T11" s="19" t="e">
        <f>VLOOKUP(R11,'CBT OT'!B13:V31,16,0)</f>
        <v>#N/A</v>
      </c>
      <c r="U11" s="19" t="e">
        <f t="shared" si="0"/>
        <v>#N/A</v>
      </c>
      <c r="V11" s="72" t="e">
        <f t="shared" si="1"/>
        <v>#N/A</v>
      </c>
    </row>
    <row r="12" spans="1:22">
      <c r="A12" s="46" t="s">
        <v>368</v>
      </c>
      <c r="B12" s="50">
        <v>0</v>
      </c>
      <c r="C12" s="51">
        <v>0</v>
      </c>
      <c r="D12" s="52"/>
      <c r="E12" s="38"/>
      <c r="F12" s="157">
        <f>SUM(D12:E12)</f>
        <v>0</v>
      </c>
      <c r="G12" s="180"/>
      <c r="H12" s="36" t="s">
        <v>369</v>
      </c>
      <c r="I12" s="68"/>
      <c r="J12" s="184"/>
      <c r="K12" s="164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OT'!B14:V31,16,0)</f>
        <v>#N/A</v>
      </c>
      <c r="U12" s="19" t="e">
        <f t="shared" si="0"/>
        <v>#N/A</v>
      </c>
      <c r="V12" s="72" t="e">
        <f t="shared" si="1"/>
        <v>#REF!</v>
      </c>
    </row>
    <row r="13" spans="1:22">
      <c r="A13" s="46" t="s">
        <v>370</v>
      </c>
      <c r="B13" s="50">
        <f>VLOOKUP($A4,'CBT Wages'!$B$6:$AE$49,18,0)</f>
        <v>0</v>
      </c>
      <c r="C13" s="51">
        <f>VLOOKUP($A4,'CBT Wages'!$B$6:$AE$49,23,0)</f>
        <v>0</v>
      </c>
      <c r="D13" s="52"/>
      <c r="E13" s="38"/>
      <c r="F13" s="157">
        <f>SUM(C13:E13)</f>
        <v>0</v>
      </c>
      <c r="G13" s="180"/>
      <c r="H13" s="36" t="s">
        <v>371</v>
      </c>
      <c r="I13" s="68"/>
      <c r="J13" s="184"/>
      <c r="K13" s="164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OT'!B14:V31,16,0)</f>
        <v>#N/A</v>
      </c>
      <c r="U13" s="19" t="e">
        <f t="shared" si="0"/>
        <v>#N/A</v>
      </c>
      <c r="V13" s="72" t="e">
        <f t="shared" si="1"/>
        <v>#REF!</v>
      </c>
    </row>
    <row r="14" spans="1:22">
      <c r="A14" s="46" t="s">
        <v>372</v>
      </c>
      <c r="B14" s="53">
        <v>0</v>
      </c>
      <c r="C14" s="51">
        <f>VLOOKUP($A4,'CBT Wages'!$B$6:$AE$49,25,0)</f>
        <v>1519</v>
      </c>
      <c r="D14" s="52"/>
      <c r="E14" s="38"/>
      <c r="F14" s="157">
        <f>SUM(C14:E14)</f>
        <v>1519</v>
      </c>
      <c r="G14" s="180"/>
      <c r="H14" s="51"/>
      <c r="I14" s="68"/>
      <c r="J14" s="184"/>
      <c r="K14" s="164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OT'!B14:V31,16,0)</f>
        <v>#N/A</v>
      </c>
      <c r="U14" s="19" t="e">
        <f t="shared" si="0"/>
        <v>#N/A</v>
      </c>
      <c r="V14" s="72" t="e">
        <f t="shared" si="1"/>
        <v>#REF!</v>
      </c>
    </row>
    <row r="15" spans="1:22">
      <c r="A15" s="46" t="s">
        <v>374</v>
      </c>
      <c r="B15" s="53">
        <v>0</v>
      </c>
      <c r="C15" s="51">
        <f>VLOOKUP($A4,'CBT Wages'!$B$6:$AE$49,26,0)</f>
        <v>1073</v>
      </c>
      <c r="D15" s="52"/>
      <c r="E15" s="38"/>
      <c r="F15" s="157">
        <f>SUM(C15:E15)</f>
        <v>1073</v>
      </c>
      <c r="G15" s="180"/>
      <c r="H15" s="51"/>
      <c r="I15" s="68"/>
      <c r="J15" s="184"/>
      <c r="K15" s="164"/>
      <c r="N15" s="63"/>
      <c r="Q15" s="63">
        <f>+J226</f>
        <v>15939.84</v>
      </c>
      <c r="R15" s="71" t="s">
        <v>267</v>
      </c>
      <c r="S15" s="11">
        <v>10623</v>
      </c>
      <c r="T15" s="19" t="e">
        <f>VLOOKUP(R15,'CBT OT'!B14:V31,16,0)</f>
        <v>#N/A</v>
      </c>
      <c r="U15" s="19" t="e">
        <f t="shared" si="0"/>
        <v>#N/A</v>
      </c>
      <c r="V15" s="72" t="e">
        <f t="shared" si="1"/>
        <v>#N/A</v>
      </c>
    </row>
    <row r="16" spans="1:22">
      <c r="A16" s="54" t="s">
        <v>375</v>
      </c>
      <c r="B16" s="55"/>
      <c r="C16" s="143"/>
      <c r="D16" s="144"/>
      <c r="E16" s="42"/>
      <c r="F16" s="143">
        <f>SUM(D16:E16)</f>
        <v>0</v>
      </c>
      <c r="G16" s="144"/>
      <c r="H16" s="40"/>
      <c r="I16" s="69"/>
      <c r="J16" s="185"/>
      <c r="K16" s="152"/>
      <c r="N16" s="63"/>
      <c r="Q16" s="63">
        <f>+J244</f>
        <v>15594.52</v>
      </c>
      <c r="R16" s="71" t="s">
        <v>268</v>
      </c>
      <c r="S16" s="11">
        <v>12795</v>
      </c>
      <c r="T16" s="19" t="e">
        <f>VLOOKUP(R16,'CBT OT'!B15:V31,16,0)</f>
        <v>#N/A</v>
      </c>
      <c r="U16" s="19" t="e">
        <f t="shared" si="0"/>
        <v>#N/A</v>
      </c>
      <c r="V16" s="72" t="e">
        <f t="shared" si="1"/>
        <v>#N/A</v>
      </c>
    </row>
    <row r="17" spans="1:22">
      <c r="A17" s="56" t="s">
        <v>320</v>
      </c>
      <c r="B17" s="57">
        <f>SUM(B9:B16)</f>
        <v>19406</v>
      </c>
      <c r="C17" s="181">
        <f>SUM(C9:D16)</f>
        <v>21221</v>
      </c>
      <c r="D17" s="182"/>
      <c r="E17" s="58"/>
      <c r="F17" s="181">
        <f>SUM(F9:F16)+F7</f>
        <v>21221</v>
      </c>
      <c r="G17" s="182">
        <f t="shared" ref="G17" si="2">SUM(G9:G16)</f>
        <v>0</v>
      </c>
      <c r="H17" s="59"/>
      <c r="I17" s="70">
        <f>SUM(I9:I16)</f>
        <v>2477.7199999999998</v>
      </c>
      <c r="J17" s="57" t="s">
        <v>376</v>
      </c>
      <c r="K17" s="57" t="str">
        <f>VLOOKUP($A4,'CBT Wages'!$B$6:$AF$49,6,0)</f>
        <v>DEO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OT'!B16:V31,16,0)</f>
        <v>#N/A</v>
      </c>
      <c r="U17" s="19" t="e">
        <f t="shared" si="0"/>
        <v>#N/A</v>
      </c>
      <c r="V17" s="72" t="e">
        <f t="shared" si="1"/>
        <v>#REF!</v>
      </c>
    </row>
    <row r="18" spans="1:22">
      <c r="N18" s="63"/>
      <c r="Q18" s="63">
        <f>+J280</f>
        <v>14208.48</v>
      </c>
      <c r="R18" s="71" t="s">
        <v>270</v>
      </c>
      <c r="S18" s="11">
        <v>12071</v>
      </c>
      <c r="T18" s="19" t="e">
        <f>VLOOKUP(R18,'CBT OT'!B17:V31,16,0)</f>
        <v>#N/A</v>
      </c>
      <c r="U18" s="19" t="e">
        <f t="shared" si="0"/>
        <v>#N/A</v>
      </c>
      <c r="V18" s="72" t="e">
        <f t="shared" si="1"/>
        <v>#N/A</v>
      </c>
    </row>
    <row r="19" spans="1:22" ht="15.75">
      <c r="A19" s="20" t="s">
        <v>337</v>
      </c>
      <c r="B19" s="21"/>
      <c r="C19" s="21"/>
      <c r="D19" s="21"/>
      <c r="E19" s="178" t="str">
        <f>+$E$1</f>
        <v>Salary Slip Oct 2019</v>
      </c>
      <c r="F19" s="178"/>
      <c r="G19" s="178"/>
      <c r="H19" s="178"/>
      <c r="I19" s="178"/>
      <c r="J19" s="178"/>
      <c r="K19" s="179"/>
      <c r="N19" s="63"/>
      <c r="Q19" s="63">
        <f>+J298</f>
        <v>13167.76</v>
      </c>
      <c r="R19" s="71" t="s">
        <v>273</v>
      </c>
      <c r="S19" s="11">
        <v>11347</v>
      </c>
      <c r="T19" s="19" t="e">
        <f>VLOOKUP(R19,'CBT OT'!B18:V31,16,0)</f>
        <v>#N/A</v>
      </c>
      <c r="U19" s="19" t="e">
        <f t="shared" si="0"/>
        <v>#N/A</v>
      </c>
      <c r="V19" s="72" t="e">
        <f t="shared" si="1"/>
        <v>#N/A</v>
      </c>
    </row>
    <row r="20" spans="1:2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15939.84</v>
      </c>
      <c r="R20" s="71" t="s">
        <v>275</v>
      </c>
      <c r="S20" s="11">
        <v>12071</v>
      </c>
      <c r="T20" s="19" t="e">
        <f>VLOOKUP(R20,'CBT OT'!B19:V31,16,0)</f>
        <v>#N/A</v>
      </c>
      <c r="U20" s="19" t="e">
        <f t="shared" si="0"/>
        <v>#N/A</v>
      </c>
      <c r="V20" s="72" t="e">
        <f t="shared" si="1"/>
        <v>#N/A</v>
      </c>
    </row>
    <row r="21" spans="1:2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16634.240000000002</v>
      </c>
      <c r="R21" s="71" t="s">
        <v>277</v>
      </c>
      <c r="S21" s="11">
        <v>13037</v>
      </c>
      <c r="T21" s="19" t="e">
        <f>VLOOKUP(R21,'CBT OT'!B20:V31,16,0)</f>
        <v>#N/A</v>
      </c>
      <c r="U21" s="19" t="e">
        <f t="shared" si="0"/>
        <v>#N/A</v>
      </c>
      <c r="V21" s="72" t="e">
        <f t="shared" si="1"/>
        <v>#N/A</v>
      </c>
    </row>
    <row r="22" spans="1:22">
      <c r="A22" s="30" t="e">
        <f>+'CBT Wages'!#REF!</f>
        <v>#REF!</v>
      </c>
      <c r="B22" s="31" t="e">
        <f>VLOOKUP($A22,'CBT Wages'!$B$6:$AE$49,8,0)</f>
        <v>#REF!</v>
      </c>
      <c r="C22" s="26"/>
      <c r="D22" s="31" t="e">
        <f>VLOOKUP($A22,'CBT Wages'!$B$6:$AE$49,9,0)</f>
        <v>#REF!</v>
      </c>
      <c r="E22" s="31" t="e">
        <f>VLOOKUP($A22,'CBT Wages'!$B$6:$AE$49,10,0)</f>
        <v>#REF!</v>
      </c>
      <c r="F22" s="31" t="e">
        <f>VLOOKUP($A22,'CBT Wages'!$B$6:$AE$49,14,0)</f>
        <v>#REF!</v>
      </c>
      <c r="G22" s="32" t="e">
        <f>VLOOKUP($A22,'CBT Wages'!$B$6:$AE$49,5,0)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14901</v>
      </c>
      <c r="R22" s="71" t="s">
        <v>279</v>
      </c>
      <c r="S22" s="11">
        <v>11589</v>
      </c>
      <c r="T22" s="19" t="e">
        <f>VLOOKUP(R22,'CBT OT'!B21:V31,16,0)</f>
        <v>#N/A</v>
      </c>
      <c r="U22" s="19" t="e">
        <f t="shared" si="0"/>
        <v>#N/A</v>
      </c>
      <c r="V22" s="72" t="e">
        <f t="shared" si="1"/>
        <v>#N/A</v>
      </c>
    </row>
    <row r="23" spans="1:22">
      <c r="A23" s="34" t="s">
        <v>350</v>
      </c>
      <c r="B23" s="31" t="e">
        <f>VLOOKUP($A22,'CBT Wages'!$B$6:$AE$49,3,0)</f>
        <v>#REF!</v>
      </c>
      <c r="C23" s="21"/>
      <c r="D23" s="21"/>
      <c r="E23" s="35"/>
      <c r="F23" s="35"/>
      <c r="G23" s="35"/>
      <c r="H23" s="149" t="s">
        <v>351</v>
      </c>
      <c r="I23" s="174">
        <v>0</v>
      </c>
      <c r="J23" s="174"/>
      <c r="K23" s="174">
        <v>0</v>
      </c>
      <c r="N23" s="63"/>
      <c r="Q23" s="63">
        <f>+J370</f>
        <v>13513.96</v>
      </c>
      <c r="R23" s="71" t="s">
        <v>280</v>
      </c>
      <c r="S23" s="11">
        <v>11589</v>
      </c>
      <c r="T23" s="19" t="e">
        <f>VLOOKUP(R23,'CBT OT'!B22:V31,16,0)</f>
        <v>#N/A</v>
      </c>
      <c r="U23" s="19" t="e">
        <f t="shared" si="0"/>
        <v>#N/A</v>
      </c>
      <c r="V23" s="72" t="e">
        <f t="shared" si="1"/>
        <v>#N/A</v>
      </c>
    </row>
    <row r="24" spans="1:22">
      <c r="A24" s="36" t="s">
        <v>352</v>
      </c>
      <c r="B24" s="27" t="e">
        <f>VLOOKUP($A22,'CBT Wages'!$B$6:$AE$49,4,0)</f>
        <v>#REF!</v>
      </c>
      <c r="C24" s="21"/>
      <c r="D24" s="21"/>
      <c r="E24" s="28" t="s">
        <v>322</v>
      </c>
      <c r="F24" s="37" t="e">
        <f>VLOOKUP($A22,'CBT OT'!$B$6:$O$431,9,0)</f>
        <v>#REF!</v>
      </c>
      <c r="G24" s="38"/>
      <c r="H24" s="150"/>
      <c r="I24" s="175"/>
      <c r="J24" s="175"/>
      <c r="K24" s="175"/>
      <c r="N24" s="63"/>
      <c r="Q24" s="63">
        <f>+J388</f>
        <v>17326.760000000002</v>
      </c>
      <c r="R24" s="71" t="s">
        <v>281</v>
      </c>
      <c r="S24" s="11">
        <v>11589</v>
      </c>
      <c r="T24" s="19" t="e">
        <f>VLOOKUP(R24,'CBT OT'!B23:V31,16,0)</f>
        <v>#N/A</v>
      </c>
      <c r="U24" s="19" t="e">
        <f t="shared" si="0"/>
        <v>#N/A</v>
      </c>
      <c r="V24" s="72" t="e">
        <f t="shared" si="1"/>
        <v>#N/A</v>
      </c>
    </row>
    <row r="25" spans="1:22">
      <c r="A25" s="39" t="s">
        <v>353</v>
      </c>
      <c r="B25" s="40" t="e">
        <f>VLOOKUP($A22,'CBT Wages'!$B$6:$AR$49,44,0)</f>
        <v>#REF!</v>
      </c>
      <c r="C25" s="41"/>
      <c r="D25" s="41"/>
      <c r="E25" s="35" t="s">
        <v>354</v>
      </c>
      <c r="F25" s="37" t="e">
        <f>VLOOKUP($A22,'CBT OT'!$B$6:$V$431,16,0)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OT'!B24:V31,16,0)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>
      <c r="A26" s="168" t="s">
        <v>356</v>
      </c>
      <c r="B26" s="186"/>
      <c r="C26" s="168" t="s">
        <v>357</v>
      </c>
      <c r="D26" s="187"/>
      <c r="E26" s="45"/>
      <c r="F26" s="188" t="s">
        <v>358</v>
      </c>
      <c r="G26" s="187"/>
      <c r="H26" s="189" t="s">
        <v>359</v>
      </c>
      <c r="I26" s="190"/>
      <c r="J26" s="172" t="s">
        <v>360</v>
      </c>
      <c r="K26" s="173"/>
      <c r="N26" s="63"/>
      <c r="Q26" s="63">
        <f>+J424</f>
        <v>17326.760000000002</v>
      </c>
      <c r="R26" s="71" t="s">
        <v>283</v>
      </c>
      <c r="S26" s="11">
        <v>13037</v>
      </c>
      <c r="T26" s="19" t="e">
        <f>VLOOKUP(R26,'CBT OT'!B25:V31,16,0)</f>
        <v>#N/A</v>
      </c>
      <c r="U26" s="19" t="e">
        <f t="shared" si="0"/>
        <v>#N/A</v>
      </c>
      <c r="V26" s="72" t="e">
        <f t="shared" si="1"/>
        <v>#N/A</v>
      </c>
    </row>
    <row r="27" spans="1:22">
      <c r="A27" s="46" t="s">
        <v>361</v>
      </c>
      <c r="B27" s="47" t="e">
        <f>VLOOKUP($A22,'CBT Wages'!$B$6:$AE$49,15,0)</f>
        <v>#REF!</v>
      </c>
      <c r="C27" s="31" t="e">
        <f>VLOOKUP($A22,'CBT Wages'!$B$6:$AE$49,20,0)</f>
        <v>#REF!</v>
      </c>
      <c r="D27" s="48"/>
      <c r="E27" s="49"/>
      <c r="F27" s="153" t="e">
        <f>SUM(C27:E27)</f>
        <v>#REF!</v>
      </c>
      <c r="G27" s="191"/>
      <c r="H27" s="34" t="s">
        <v>362</v>
      </c>
      <c r="I27" s="26" t="e">
        <f>VLOOKUP($A22,'CBT Wages'!$B$6:$AE$49,29,0)</f>
        <v>#REF!</v>
      </c>
      <c r="J27" s="192"/>
      <c r="K27" s="156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OT'!B26:V31,16,0)</f>
        <v>#N/A</v>
      </c>
      <c r="U27" s="19" t="e">
        <f t="shared" si="0"/>
        <v>#N/A</v>
      </c>
      <c r="V27" s="72" t="e">
        <f t="shared" si="1"/>
        <v>#REF!</v>
      </c>
    </row>
    <row r="28" spans="1:22" ht="14.25">
      <c r="A28" s="46" t="s">
        <v>363</v>
      </c>
      <c r="B28" s="50" t="e">
        <f>VLOOKUP($A22,'CBT Wages'!$B$6:$AE$49,16,0)</f>
        <v>#REF!</v>
      </c>
      <c r="C28" s="51" t="e">
        <f>VLOOKUP($A22,'CBT Wages'!$B$6:$AE$49,21,0)</f>
        <v>#REF!</v>
      </c>
      <c r="D28" s="52"/>
      <c r="E28" s="38"/>
      <c r="F28" s="157" t="e">
        <f>SUM(C28:E28)</f>
        <v>#REF!</v>
      </c>
      <c r="G28" s="180"/>
      <c r="H28" s="36" t="s">
        <v>364</v>
      </c>
      <c r="I28" s="68" t="e">
        <f>VLOOKUP($A22,'CBT Wages'!$B$6:$AE$49,28,0)</f>
        <v>#REF!</v>
      </c>
      <c r="J28" s="193" t="e">
        <f>F35-I35</f>
        <v>#REF!</v>
      </c>
      <c r="K28" s="160"/>
      <c r="Q28" s="63">
        <f>+J460</f>
        <v>17735.240000000002</v>
      </c>
      <c r="R28" s="73" t="s">
        <v>285</v>
      </c>
      <c r="S28" s="11">
        <v>13037</v>
      </c>
      <c r="T28" s="19" t="e">
        <f>VLOOKUP(R28,'CBT OT'!B27:V31,16,0)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>
      <c r="A29" s="46" t="s">
        <v>365</v>
      </c>
      <c r="B29" s="50" t="e">
        <f>VLOOKUP($A22,'CBT Wages'!$B$6:$AE$49,17,0)</f>
        <v>#REF!</v>
      </c>
      <c r="C29" s="51" t="e">
        <f>VLOOKUP($A22,'CBT Wages'!$B$6:$AE$49,22,0)</f>
        <v>#REF!</v>
      </c>
      <c r="D29" s="52"/>
      <c r="E29" s="38"/>
      <c r="F29" s="157" t="e">
        <f>SUM(C29:E29)</f>
        <v>#REF!</v>
      </c>
      <c r="G29" s="180"/>
      <c r="H29" s="36" t="s">
        <v>366</v>
      </c>
      <c r="I29" s="68" t="e">
        <f>VLOOKUP($A22,'CBT Wages'!$B$6:$AE$49,30,0)</f>
        <v>#REF!</v>
      </c>
      <c r="J29" s="183" t="s">
        <v>367</v>
      </c>
      <c r="K29" s="162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OT'!B28:V31,16,0)</f>
        <v>#N/A</v>
      </c>
      <c r="U29" s="19" t="e">
        <f t="shared" si="0"/>
        <v>#N/A</v>
      </c>
      <c r="V29" s="72" t="e">
        <f t="shared" si="1"/>
        <v>#REF!</v>
      </c>
    </row>
    <row r="30" spans="1:22">
      <c r="A30" s="46" t="s">
        <v>368</v>
      </c>
      <c r="B30" s="50">
        <v>0</v>
      </c>
      <c r="C30" s="51">
        <v>0</v>
      </c>
      <c r="D30" s="52"/>
      <c r="E30" s="38"/>
      <c r="F30" s="157">
        <f>SUM(D30:E30)</f>
        <v>0</v>
      </c>
      <c r="G30" s="180"/>
      <c r="H30" s="36" t="s">
        <v>369</v>
      </c>
      <c r="I30" s="68"/>
      <c r="J30" s="184"/>
      <c r="K30" s="164"/>
      <c r="P30" s="19">
        <f>+P29+18</f>
        <v>496</v>
      </c>
      <c r="Q30" s="63">
        <f>+J496</f>
        <v>26289.439999999999</v>
      </c>
      <c r="R30" s="73" t="s">
        <v>289</v>
      </c>
      <c r="S30" s="11">
        <v>11938</v>
      </c>
      <c r="T30" s="19" t="e">
        <f>VLOOKUP(R30,'CBT OT'!B28:V31,16,0)</f>
        <v>#N/A</v>
      </c>
      <c r="U30" s="19" t="e">
        <f t="shared" si="0"/>
        <v>#N/A</v>
      </c>
      <c r="V30" s="72" t="e">
        <f t="shared" si="1"/>
        <v>#N/A</v>
      </c>
    </row>
    <row r="31" spans="1:22">
      <c r="A31" s="46" t="s">
        <v>370</v>
      </c>
      <c r="B31" s="50" t="e">
        <f>VLOOKUP($A22,'CBT Wages'!$B$6:$AE$49,18,0)</f>
        <v>#REF!</v>
      </c>
      <c r="C31" s="51" t="e">
        <f>VLOOKUP($A22,'CBT Wages'!$B$6:$AE$49,23,0)</f>
        <v>#REF!</v>
      </c>
      <c r="D31" s="52"/>
      <c r="E31" s="38"/>
      <c r="F31" s="157" t="e">
        <f>SUM(C31:E31)</f>
        <v>#REF!</v>
      </c>
      <c r="G31" s="180"/>
      <c r="H31" s="36" t="s">
        <v>371</v>
      </c>
      <c r="I31" s="68"/>
      <c r="J31" s="184"/>
      <c r="K31" s="164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OT'!B28:V31,16,0)</f>
        <v>#N/A</v>
      </c>
      <c r="U31" s="19" t="e">
        <f t="shared" si="0"/>
        <v>#N/A</v>
      </c>
      <c r="V31" s="72" t="e">
        <f t="shared" si="1"/>
        <v>#REF!</v>
      </c>
    </row>
    <row r="32" spans="1:22">
      <c r="A32" s="46" t="s">
        <v>372</v>
      </c>
      <c r="B32" s="53">
        <v>0</v>
      </c>
      <c r="C32" s="51" t="e">
        <f>VLOOKUP($A22,'CBT Wages'!$B$6:$AE$49,25,0)</f>
        <v>#REF!</v>
      </c>
      <c r="D32" s="52"/>
      <c r="E32" s="38"/>
      <c r="F32" s="157" t="e">
        <f>SUM(C32:E32)</f>
        <v>#REF!</v>
      </c>
      <c r="G32" s="180"/>
      <c r="H32" s="51"/>
      <c r="I32" s="68"/>
      <c r="J32" s="184"/>
      <c r="K32" s="164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OT'!B28:V32,16,0)</f>
        <v>#N/A</v>
      </c>
      <c r="U32" s="19" t="e">
        <f t="shared" si="0"/>
        <v>#N/A</v>
      </c>
      <c r="V32" s="72" t="e">
        <f t="shared" si="1"/>
        <v>#REF!</v>
      </c>
    </row>
    <row r="33" spans="1:22">
      <c r="A33" s="46" t="s">
        <v>374</v>
      </c>
      <c r="B33" s="53">
        <v>0</v>
      </c>
      <c r="C33" s="51" t="e">
        <f>VLOOKUP($A22,'CBT Wages'!$B$6:$AE$49,26,0)</f>
        <v>#REF!</v>
      </c>
      <c r="D33" s="52"/>
      <c r="E33" s="38"/>
      <c r="F33" s="157" t="e">
        <f>SUM(C33:E33)</f>
        <v>#REF!</v>
      </c>
      <c r="G33" s="180"/>
      <c r="H33" s="51"/>
      <c r="I33" s="68"/>
      <c r="J33" s="184"/>
      <c r="K33" s="164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OT'!B29:V33,16,0)</f>
        <v>#N/A</v>
      </c>
      <c r="U33" s="19" t="e">
        <f t="shared" si="0"/>
        <v>#N/A</v>
      </c>
      <c r="V33" s="72" t="e">
        <f t="shared" si="1"/>
        <v>#REF!</v>
      </c>
    </row>
    <row r="34" spans="1:22">
      <c r="A34" s="54" t="s">
        <v>375</v>
      </c>
      <c r="B34" s="55"/>
      <c r="C34" s="143"/>
      <c r="D34" s="144"/>
      <c r="E34" s="42"/>
      <c r="F34" s="143">
        <f>SUM(D34:E34)</f>
        <v>0</v>
      </c>
      <c r="G34" s="144"/>
      <c r="H34" s="40"/>
      <c r="I34" s="69"/>
      <c r="J34" s="185"/>
      <c r="K34" s="152"/>
      <c r="P34" s="19">
        <f t="shared" si="3"/>
        <v>568</v>
      </c>
      <c r="Q34" s="19">
        <f>+J568</f>
        <v>16634.240000000002</v>
      </c>
      <c r="R34" s="73" t="s">
        <v>296</v>
      </c>
      <c r="S34" s="11">
        <v>13037</v>
      </c>
      <c r="T34" s="19" t="e">
        <f>VLOOKUP(R34,'CBT OT'!B30:V34,16,0)</f>
        <v>#N/A</v>
      </c>
      <c r="U34" s="19" t="e">
        <f t="shared" si="0"/>
        <v>#N/A</v>
      </c>
      <c r="V34" s="72" t="e">
        <f t="shared" si="1"/>
        <v>#N/A</v>
      </c>
    </row>
    <row r="35" spans="1:22">
      <c r="A35" s="56" t="s">
        <v>320</v>
      </c>
      <c r="B35" s="57" t="e">
        <f>SUM(B27:B34)</f>
        <v>#REF!</v>
      </c>
      <c r="C35" s="181" t="e">
        <f>SUM(C27:D34)</f>
        <v>#REF!</v>
      </c>
      <c r="D35" s="182"/>
      <c r="E35" s="58"/>
      <c r="F35" s="181" t="e">
        <f>SUM(F27:F34)+F25</f>
        <v>#REF!</v>
      </c>
      <c r="G35" s="182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Wages'!$B$6:$AF$49,6,0)</f>
        <v>#REF!</v>
      </c>
      <c r="P35" s="19">
        <f t="shared" si="3"/>
        <v>586</v>
      </c>
      <c r="Q35" s="19">
        <f>+J586</f>
        <v>17326.760000000002</v>
      </c>
      <c r="R35" s="73" t="s">
        <v>300</v>
      </c>
      <c r="S35" s="11">
        <v>13037</v>
      </c>
      <c r="T35" s="19" t="e">
        <f>VLOOKUP(R35,'CBT OT'!B30:V35,16,0)</f>
        <v>#N/A</v>
      </c>
      <c r="U35" s="19" t="e">
        <f t="shared" si="0"/>
        <v>#N/A</v>
      </c>
      <c r="V35" s="72" t="e">
        <f t="shared" si="1"/>
        <v>#N/A</v>
      </c>
    </row>
    <row r="36" spans="1:2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OT'!B30:V36,16,0)</f>
        <v>#N/A</v>
      </c>
      <c r="U36" s="19" t="e">
        <f t="shared" si="0"/>
        <v>#N/A</v>
      </c>
      <c r="V36" s="72" t="e">
        <f t="shared" si="1"/>
        <v>#REF!</v>
      </c>
    </row>
    <row r="37" spans="1:22" ht="15.75">
      <c r="A37" s="20" t="s">
        <v>337</v>
      </c>
      <c r="B37" s="21"/>
      <c r="C37" s="21"/>
      <c r="D37" s="21"/>
      <c r="E37" s="178" t="str">
        <f>+$E$1</f>
        <v>Salary Slip Oct 2019</v>
      </c>
      <c r="F37" s="178"/>
      <c r="G37" s="178"/>
      <c r="H37" s="178"/>
      <c r="I37" s="178"/>
      <c r="J37" s="178"/>
      <c r="K37" s="179"/>
      <c r="P37" s="19">
        <f t="shared" si="3"/>
        <v>622</v>
      </c>
      <c r="Q37" s="19">
        <f>+J622</f>
        <v>16634.240000000002</v>
      </c>
      <c r="R37" s="73" t="s">
        <v>305</v>
      </c>
      <c r="S37" s="11">
        <v>13023</v>
      </c>
      <c r="T37" s="19" t="e">
        <f>VLOOKUP(R37,'CBT OT'!B30:V37,16,0)</f>
        <v>#N/A</v>
      </c>
      <c r="U37" s="19" t="e">
        <f t="shared" si="0"/>
        <v>#N/A</v>
      </c>
      <c r="V37" s="72" t="e">
        <f t="shared" si="1"/>
        <v>#N/A</v>
      </c>
    </row>
    <row r="38" spans="1:2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OT'!B31:V38,16,0)</f>
        <v>#N/A</v>
      </c>
      <c r="U38" s="19" t="e">
        <f t="shared" si="0"/>
        <v>#N/A</v>
      </c>
      <c r="V38" s="72" t="e">
        <f t="shared" si="1"/>
        <v>#REF!</v>
      </c>
    </row>
    <row r="39" spans="1:2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OT'!B32:V38,16,0)</f>
        <v>#N/A</v>
      </c>
      <c r="U39" s="19" t="e">
        <f t="shared" si="0"/>
        <v>#N/A</v>
      </c>
      <c r="V39" s="72" t="e">
        <f t="shared" si="1"/>
        <v>#REF!</v>
      </c>
    </row>
    <row r="40" spans="1:22">
      <c r="A40" s="30">
        <f>+'CBT Wages'!B7</f>
        <v>3562016837</v>
      </c>
      <c r="B40" s="124" t="str">
        <f>VLOOKUP($A40,'CBT Wages'!$B$6:$AE$49,8,0)</f>
        <v>100014928885</v>
      </c>
      <c r="C40" s="26"/>
      <c r="D40" s="31" t="str">
        <f>VLOOKUP($A40,'CBT Wages'!$B$6:$AE$49,9,0)</f>
        <v>2013503576</v>
      </c>
      <c r="E40" s="31">
        <f>VLOOKUP($A40,'CBT Wages'!$B$6:$AE$49,10,0)</f>
        <v>25</v>
      </c>
      <c r="F40" s="31">
        <f>VLOOKUP($A40,'CBT Wages'!$B$6:$AE$49,14,0)</f>
        <v>19</v>
      </c>
      <c r="G40" s="32">
        <f>VLOOKUP($A40,'CBT Wages'!$B$6:$AE$49,5,0)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OT'!B32:V39,16,0)</f>
        <v>#N/A</v>
      </c>
      <c r="U40" s="19" t="e">
        <f t="shared" si="0"/>
        <v>#N/A</v>
      </c>
      <c r="V40" s="72" t="e">
        <f t="shared" si="1"/>
        <v>#REF!</v>
      </c>
    </row>
    <row r="41" spans="1:22">
      <c r="A41" s="34" t="s">
        <v>350</v>
      </c>
      <c r="B41" s="31" t="str">
        <f>VLOOKUP($A40,'CBT Wages'!$B$6:$AE$49,3,0)</f>
        <v>Pradeep Burman</v>
      </c>
      <c r="C41" s="21"/>
      <c r="D41" s="21"/>
      <c r="E41" s="35"/>
      <c r="F41" s="35"/>
      <c r="G41" s="35"/>
      <c r="H41" s="149" t="s">
        <v>351</v>
      </c>
      <c r="I41" s="174">
        <v>0</v>
      </c>
      <c r="J41" s="174"/>
      <c r="K41" s="174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OT'!B32:V40,16,0)</f>
        <v>#N/A</v>
      </c>
      <c r="U41" s="19" t="e">
        <f t="shared" si="0"/>
        <v>#N/A</v>
      </c>
      <c r="V41" s="72" t="e">
        <f t="shared" si="1"/>
        <v>#REF!</v>
      </c>
    </row>
    <row r="42" spans="1:22">
      <c r="A42" s="36" t="s">
        <v>352</v>
      </c>
      <c r="B42" s="27" t="str">
        <f>VLOOKUP($A40,'CBT Wages'!$B$6:$AE$49,4,0)</f>
        <v>Fatik Barman</v>
      </c>
      <c r="C42" s="21"/>
      <c r="D42" s="21"/>
      <c r="E42" s="28" t="s">
        <v>322</v>
      </c>
      <c r="F42" s="37">
        <f>VLOOKUP($A40,'CBT OT'!$B$6:$O$431,9,0)</f>
        <v>0</v>
      </c>
      <c r="G42" s="38"/>
      <c r="H42" s="150"/>
      <c r="I42" s="175"/>
      <c r="J42" s="175"/>
      <c r="K42" s="175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OT'!B32:V41,16,0)</f>
        <v>#N/A</v>
      </c>
      <c r="U42" s="19" t="e">
        <f t="shared" si="0"/>
        <v>#N/A</v>
      </c>
      <c r="V42" s="72" t="e">
        <f t="shared" si="1"/>
        <v>#REF!</v>
      </c>
    </row>
    <row r="43" spans="1:22">
      <c r="A43" s="39" t="s">
        <v>353</v>
      </c>
      <c r="B43" s="40" t="e">
        <f>VLOOKUP($A40,'CBT Wages'!$B$6:$AR$49,44,0)</f>
        <v>#REF!</v>
      </c>
      <c r="C43" s="41"/>
      <c r="D43" s="41"/>
      <c r="E43" s="35" t="s">
        <v>354</v>
      </c>
      <c r="F43" s="37">
        <f>VLOOKUP($A40,'CBT OT'!$B$6:$V$431,16,0)</f>
        <v>0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OT'!B32:V42,16,0)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>
      <c r="A44" s="168" t="s">
        <v>356</v>
      </c>
      <c r="B44" s="186"/>
      <c r="C44" s="168" t="s">
        <v>357</v>
      </c>
      <c r="D44" s="187"/>
      <c r="E44" s="45"/>
      <c r="F44" s="188" t="s">
        <v>358</v>
      </c>
      <c r="G44" s="187"/>
      <c r="H44" s="189" t="s">
        <v>359</v>
      </c>
      <c r="I44" s="190"/>
      <c r="J44" s="172" t="s">
        <v>360</v>
      </c>
      <c r="K44" s="173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OT'!B32:V43,16,0)</f>
        <v>#N/A</v>
      </c>
      <c r="U44" s="19" t="e">
        <f t="shared" si="0"/>
        <v>#N/A</v>
      </c>
      <c r="V44" s="72" t="e">
        <f t="shared" si="1"/>
        <v>#REF!</v>
      </c>
    </row>
    <row r="45" spans="1:22">
      <c r="A45" s="46" t="s">
        <v>361</v>
      </c>
      <c r="B45" s="47">
        <f>VLOOKUP($A40,'CBT Wages'!$B$6:$AE$49,15,0)</f>
        <v>18993</v>
      </c>
      <c r="C45" s="31">
        <f>VLOOKUP($A40,'CBT Wages'!$B$6:$AE$49,20,0)</f>
        <v>14435</v>
      </c>
      <c r="D45" s="48"/>
      <c r="E45" s="49"/>
      <c r="F45" s="153">
        <f>SUM(C45:E45)</f>
        <v>14435</v>
      </c>
      <c r="G45" s="191"/>
      <c r="H45" s="34" t="s">
        <v>362</v>
      </c>
      <c r="I45" s="26">
        <f>VLOOKUP($A40,'CBT Wages'!$B$6:$AE$49,29,0)</f>
        <v>1831.9199999999998</v>
      </c>
      <c r="J45" s="192"/>
      <c r="K45" s="156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OT'!B32:V44,16,0)</f>
        <v>#N/A</v>
      </c>
      <c r="U45" s="19" t="e">
        <f t="shared" si="0"/>
        <v>#N/A</v>
      </c>
      <c r="V45" s="72" t="e">
        <f t="shared" si="1"/>
        <v>#REF!</v>
      </c>
    </row>
    <row r="46" spans="1:22" ht="14.25">
      <c r="A46" s="46" t="s">
        <v>363</v>
      </c>
      <c r="B46" s="50">
        <f>VLOOKUP($A40,'CBT Wages'!$B$6:$AE$49,16,0)</f>
        <v>0</v>
      </c>
      <c r="C46" s="51">
        <f>VLOOKUP($A40,'CBT Wages'!$B$6:$AE$49,21,0)</f>
        <v>0</v>
      </c>
      <c r="D46" s="52"/>
      <c r="E46" s="38"/>
      <c r="F46" s="157">
        <f>SUM(C46:E46)</f>
        <v>0</v>
      </c>
      <c r="G46" s="180"/>
      <c r="H46" s="36" t="s">
        <v>364</v>
      </c>
      <c r="I46" s="68">
        <f>VLOOKUP($A40,'CBT Wages'!$B$6:$AE$49,28,0)</f>
        <v>124</v>
      </c>
      <c r="J46" s="193">
        <f>F53-I53</f>
        <v>14512.08</v>
      </c>
      <c r="K46" s="160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OT'!B32:V44,16,0)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>
      <c r="A47" s="46" t="s">
        <v>365</v>
      </c>
      <c r="B47" s="50">
        <f>VLOOKUP($A40,'CBT Wages'!$B$6:$AE$49,17,0)</f>
        <v>0</v>
      </c>
      <c r="C47" s="51">
        <f>VLOOKUP($A40,'CBT Wages'!$B$6:$AE$49,22,0)</f>
        <v>0</v>
      </c>
      <c r="D47" s="52"/>
      <c r="E47" s="38"/>
      <c r="F47" s="157">
        <f>SUM(C47:E47)</f>
        <v>0</v>
      </c>
      <c r="G47" s="180"/>
      <c r="H47" s="36" t="s">
        <v>366</v>
      </c>
      <c r="I47" s="68">
        <f>VLOOKUP($A40,'CBT Wages'!$B$6:$AE$49,30,0)</f>
        <v>1</v>
      </c>
      <c r="J47" s="183" t="s">
        <v>367</v>
      </c>
      <c r="K47" s="162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OT'!B32:V44,16,0)</f>
        <v>#N/A</v>
      </c>
      <c r="U47" s="19" t="e">
        <f t="shared" si="0"/>
        <v>#N/A</v>
      </c>
      <c r="V47" s="72" t="e">
        <f t="shared" si="1"/>
        <v>#REF!</v>
      </c>
    </row>
    <row r="48" spans="1:22">
      <c r="A48" s="46" t="s">
        <v>368</v>
      </c>
      <c r="B48" s="50">
        <v>0</v>
      </c>
      <c r="C48" s="51">
        <v>0</v>
      </c>
      <c r="D48" s="52"/>
      <c r="E48" s="38"/>
      <c r="F48" s="157">
        <f>SUM(D48:E48)</f>
        <v>0</v>
      </c>
      <c r="G48" s="180"/>
      <c r="H48" s="36" t="s">
        <v>369</v>
      </c>
      <c r="I48" s="68"/>
      <c r="J48" s="184"/>
      <c r="K48" s="164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OT'!B32:V44,16,0)</f>
        <v>#N/A</v>
      </c>
      <c r="U48" s="19" t="e">
        <f t="shared" si="0"/>
        <v>#N/A</v>
      </c>
      <c r="V48" s="72" t="e">
        <f t="shared" si="1"/>
        <v>#REF!</v>
      </c>
    </row>
    <row r="49" spans="1:22">
      <c r="A49" s="46" t="s">
        <v>370</v>
      </c>
      <c r="B49" s="50">
        <f>VLOOKUP($A40,'CBT Wages'!$B$6:$AE$49,18,0)</f>
        <v>0</v>
      </c>
      <c r="C49" s="51">
        <f>VLOOKUP($A40,'CBT Wages'!$B$6:$AE$49,23,0)</f>
        <v>0</v>
      </c>
      <c r="D49" s="52"/>
      <c r="E49" s="38"/>
      <c r="F49" s="157">
        <f>SUM(C49:E49)</f>
        <v>0</v>
      </c>
      <c r="G49" s="180"/>
      <c r="H49" s="36" t="s">
        <v>371</v>
      </c>
      <c r="I49" s="68"/>
      <c r="J49" s="184"/>
      <c r="K49" s="164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OT'!B32:V45,16,0)</f>
        <v>#N/A</v>
      </c>
      <c r="U49" s="19" t="e">
        <f t="shared" si="0"/>
        <v>#N/A</v>
      </c>
      <c r="V49" s="72" t="e">
        <f t="shared" si="1"/>
        <v>#REF!</v>
      </c>
    </row>
    <row r="50" spans="1:22">
      <c r="A50" s="46" t="s">
        <v>372</v>
      </c>
      <c r="B50" s="53">
        <v>0</v>
      </c>
      <c r="C50" s="51">
        <f>VLOOKUP($A40,'CBT Wages'!$B$6:$AE$49,25,0)</f>
        <v>1203</v>
      </c>
      <c r="D50" s="52"/>
      <c r="E50" s="38"/>
      <c r="F50" s="157">
        <f>SUM(C50:E50)</f>
        <v>1203</v>
      </c>
      <c r="G50" s="180"/>
      <c r="H50" s="51"/>
      <c r="I50" s="68"/>
      <c r="J50" s="184"/>
      <c r="K50" s="164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OT'!B32:V46,16,0)</f>
        <v>#N/A</v>
      </c>
      <c r="U50" s="19" t="e">
        <f t="shared" si="0"/>
        <v>#N/A</v>
      </c>
      <c r="V50" s="72" t="e">
        <f t="shared" si="1"/>
        <v>#REF!</v>
      </c>
    </row>
    <row r="51" spans="1:22">
      <c r="A51" s="46" t="s">
        <v>374</v>
      </c>
      <c r="B51" s="53">
        <v>0</v>
      </c>
      <c r="C51" s="51">
        <f>VLOOKUP($A40,'CBT Wages'!$B$6:$AE$49,26,0)</f>
        <v>831</v>
      </c>
      <c r="D51" s="52"/>
      <c r="E51" s="38"/>
      <c r="F51" s="157">
        <f>SUM(C51:E51)</f>
        <v>831</v>
      </c>
      <c r="G51" s="180"/>
      <c r="H51" s="51"/>
      <c r="I51" s="68"/>
      <c r="J51" s="184"/>
      <c r="K51" s="164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OT'!B32:V47,16,0)</f>
        <v>#N/A</v>
      </c>
      <c r="U51" s="19" t="e">
        <f t="shared" si="0"/>
        <v>#N/A</v>
      </c>
      <c r="V51" s="72" t="e">
        <f t="shared" si="1"/>
        <v>#REF!</v>
      </c>
    </row>
    <row r="52" spans="1:22">
      <c r="A52" s="54" t="s">
        <v>375</v>
      </c>
      <c r="B52" s="55"/>
      <c r="C52" s="143"/>
      <c r="D52" s="144"/>
      <c r="E52" s="42"/>
      <c r="F52" s="143">
        <f>SUM(D52:E52)</f>
        <v>0</v>
      </c>
      <c r="G52" s="144"/>
      <c r="H52" s="40"/>
      <c r="I52" s="69"/>
      <c r="J52" s="185"/>
      <c r="K52" s="152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OT'!B32:V51,16,0)</f>
        <v>#N/A</v>
      </c>
      <c r="U52" s="19" t="e">
        <f t="shared" si="0"/>
        <v>#N/A</v>
      </c>
      <c r="V52" s="72" t="e">
        <f t="shared" si="1"/>
        <v>#REF!</v>
      </c>
    </row>
    <row r="53" spans="1:22">
      <c r="A53" s="56" t="s">
        <v>320</v>
      </c>
      <c r="B53" s="57">
        <f>SUM(B45:B52)</f>
        <v>18993</v>
      </c>
      <c r="C53" s="181">
        <f>SUM(C45:D52)</f>
        <v>16469</v>
      </c>
      <c r="D53" s="182"/>
      <c r="E53" s="58"/>
      <c r="F53" s="181">
        <f>SUM(F45:F52)+F43</f>
        <v>16469</v>
      </c>
      <c r="G53" s="182">
        <f t="shared" ref="G53" si="5">SUM(G45:G52)</f>
        <v>0</v>
      </c>
      <c r="H53" s="59"/>
      <c r="I53" s="70">
        <f>SUM(I45:I52)</f>
        <v>1956.9199999999998</v>
      </c>
      <c r="J53" s="57" t="s">
        <v>376</v>
      </c>
      <c r="K53" s="57" t="str">
        <f>VLOOKUP($A40,'CBT Wages'!$B$6:$AF$49,6,0)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OT'!B32:V51,16,0)</f>
        <v>#N/A</v>
      </c>
      <c r="U53" s="19" t="e">
        <f t="shared" si="0"/>
        <v>#N/A</v>
      </c>
      <c r="V53" s="72" t="e">
        <f t="shared" si="1"/>
        <v>#REF!</v>
      </c>
    </row>
    <row r="54" spans="1:2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OT'!B32:V51,16,0)</f>
        <v>#N/A</v>
      </c>
      <c r="U54" s="19" t="e">
        <f t="shared" si="0"/>
        <v>#N/A</v>
      </c>
      <c r="V54" s="72" t="e">
        <f t="shared" si="1"/>
        <v>#REF!</v>
      </c>
    </row>
    <row r="55" spans="1:22" ht="15.75">
      <c r="A55" s="20" t="s">
        <v>337</v>
      </c>
      <c r="B55" s="21"/>
      <c r="C55" s="21"/>
      <c r="D55" s="21"/>
      <c r="E55" s="178" t="str">
        <f>+$E$1</f>
        <v>Salary Slip Oct 2019</v>
      </c>
      <c r="F55" s="178"/>
      <c r="G55" s="178"/>
      <c r="H55" s="178"/>
      <c r="I55" s="178"/>
      <c r="J55" s="178"/>
      <c r="K55" s="179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OT'!B32:V51,16,0)</f>
        <v>#N/A</v>
      </c>
      <c r="U55" s="19" t="e">
        <f t="shared" si="0"/>
        <v>#N/A</v>
      </c>
      <c r="V55" s="72" t="e">
        <f t="shared" si="1"/>
        <v>#REF!</v>
      </c>
    </row>
    <row r="56" spans="1:2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OT'!B32:V51,16,0)</f>
        <v>#N/A</v>
      </c>
      <c r="U56" s="19" t="e">
        <f t="shared" si="0"/>
        <v>#N/A</v>
      </c>
      <c r="V56" s="72" t="e">
        <f t="shared" si="1"/>
        <v>#REF!</v>
      </c>
    </row>
    <row r="57" spans="1:2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OT'!B32:V51,16,0)</f>
        <v>#N/A</v>
      </c>
      <c r="U57" s="19" t="e">
        <f t="shared" si="0"/>
        <v>#N/A</v>
      </c>
      <c r="V57" s="72" t="e">
        <f t="shared" si="1"/>
        <v>#REF!</v>
      </c>
    </row>
    <row r="58" spans="1:22">
      <c r="A58" s="30">
        <f>+'CBT Wages'!B8</f>
        <v>3562016838</v>
      </c>
      <c r="B58" s="31" t="str">
        <f>VLOOKUP($A58,'CBT Wages'!$B$6:$AE$49,8,0)</f>
        <v>100029192811</v>
      </c>
      <c r="C58" s="26"/>
      <c r="D58" s="31" t="str">
        <f>VLOOKUP($A58,'CBT Wages'!$B$6:$AE$49,9,0)</f>
        <v>6923778874</v>
      </c>
      <c r="E58" s="31">
        <f>VLOOKUP($A58,'CBT Wages'!$B$6:$AE$49,10,0)</f>
        <v>25</v>
      </c>
      <c r="F58" s="31">
        <f>VLOOKUP($A58,'CBT Wages'!$B$6:$AE$49,14,0)</f>
        <v>25</v>
      </c>
      <c r="G58" s="32">
        <f>VLOOKUP($A58,'CBT Wages'!$B$6:$AE$49,5,0)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OT'!B32:V51,16,0)</f>
        <v>#N/A</v>
      </c>
      <c r="U58" s="19" t="e">
        <f t="shared" si="0"/>
        <v>#N/A</v>
      </c>
      <c r="V58" s="72" t="e">
        <f t="shared" si="1"/>
        <v>#REF!</v>
      </c>
    </row>
    <row r="59" spans="1:22">
      <c r="A59" s="34" t="s">
        <v>350</v>
      </c>
      <c r="B59" s="31" t="str">
        <f>VLOOKUP($A58,'CBT Wages'!$B$6:$AE$49,3,0)</f>
        <v>Rakesh  Rai</v>
      </c>
      <c r="C59" s="21"/>
      <c r="D59" s="21"/>
      <c r="E59" s="35"/>
      <c r="F59" s="35"/>
      <c r="G59" s="35"/>
      <c r="H59" s="151" t="s">
        <v>351</v>
      </c>
      <c r="I59" s="174">
        <v>0</v>
      </c>
      <c r="J59" s="176"/>
      <c r="K59" s="174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OT'!B32:V51,16,0)</f>
        <v>#N/A</v>
      </c>
      <c r="U59" s="19" t="e">
        <f t="shared" si="0"/>
        <v>#N/A</v>
      </c>
      <c r="V59" s="72" t="e">
        <f t="shared" si="1"/>
        <v>#REF!</v>
      </c>
    </row>
    <row r="60" spans="1:22">
      <c r="A60" s="36" t="s">
        <v>352</v>
      </c>
      <c r="B60" s="27" t="str">
        <f>VLOOKUP($A58,'CBT Wages'!$B$6:$AE$49,4,0)</f>
        <v>Lt. Kameshwar Rai</v>
      </c>
      <c r="C60" s="21"/>
      <c r="D60" s="21"/>
      <c r="E60" s="28" t="s">
        <v>322</v>
      </c>
      <c r="F60" s="37">
        <f>VLOOKUP($A58,'CBT OT'!$B$6:$O$431,9,0)</f>
        <v>0</v>
      </c>
      <c r="G60" s="38"/>
      <c r="H60" s="152"/>
      <c r="I60" s="175"/>
      <c r="J60" s="177"/>
      <c r="K60" s="175"/>
      <c r="P60" s="19">
        <f t="shared" si="3"/>
        <v>1036</v>
      </c>
      <c r="Q60" s="19" t="e">
        <f>+J1036</f>
        <v>#REF!</v>
      </c>
      <c r="R60" s="71"/>
      <c r="T60" s="19" t="e">
        <f>VLOOKUP(R60,'CBT OT'!B33:V51,16,0)</f>
        <v>#N/A</v>
      </c>
      <c r="U60" s="19" t="e">
        <f t="shared" si="0"/>
        <v>#N/A</v>
      </c>
      <c r="V60" s="72" t="e">
        <f t="shared" si="1"/>
        <v>#REF!</v>
      </c>
    </row>
    <row r="61" spans="1:22">
      <c r="A61" s="39" t="s">
        <v>353</v>
      </c>
      <c r="B61" s="40" t="e">
        <f>VLOOKUP($A58,'CBT Wages'!$B$6:$AR$49,44,0)</f>
        <v>#REF!</v>
      </c>
      <c r="C61" s="41"/>
      <c r="D61" s="41"/>
      <c r="E61" s="35" t="s">
        <v>354</v>
      </c>
      <c r="F61" s="37">
        <f>VLOOKUP($A58,'CBT OT'!$B$6:$V$431,16,0)</f>
        <v>0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OT'!B34:V51,16,0)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>
      <c r="A62" s="168" t="s">
        <v>356</v>
      </c>
      <c r="B62" s="169"/>
      <c r="C62" s="163" t="s">
        <v>357</v>
      </c>
      <c r="D62" s="164"/>
      <c r="E62" s="45"/>
      <c r="F62" s="170" t="s">
        <v>358</v>
      </c>
      <c r="G62" s="164"/>
      <c r="H62" s="171" t="s">
        <v>359</v>
      </c>
      <c r="I62" s="161"/>
      <c r="J62" s="172" t="s">
        <v>360</v>
      </c>
      <c r="K62" s="173"/>
      <c r="P62" s="19">
        <f t="shared" si="3"/>
        <v>1072</v>
      </c>
      <c r="Q62" s="19" t="e">
        <f>+J1072</f>
        <v>#REF!</v>
      </c>
      <c r="R62" s="71"/>
      <c r="T62" s="19" t="e">
        <f>VLOOKUP(R62,'CBT OT'!B35:V51,16,0)</f>
        <v>#N/A</v>
      </c>
      <c r="U62" s="19" t="e">
        <f t="shared" si="0"/>
        <v>#N/A</v>
      </c>
      <c r="V62" s="72" t="e">
        <f t="shared" si="1"/>
        <v>#REF!</v>
      </c>
    </row>
    <row r="63" spans="1:22">
      <c r="A63" s="46" t="s">
        <v>361</v>
      </c>
      <c r="B63" s="47">
        <f>VLOOKUP($A58,'CBT Wages'!$B$6:$AE$49,15,0)</f>
        <v>17234</v>
      </c>
      <c r="C63" s="31">
        <f>VLOOKUP($A58,'CBT Wages'!$B$6:$AE$49,20,0)</f>
        <v>17234</v>
      </c>
      <c r="D63" s="48"/>
      <c r="E63" s="49"/>
      <c r="F63" s="153">
        <f>SUM(C63:E63)</f>
        <v>17234</v>
      </c>
      <c r="G63" s="154"/>
      <c r="H63" s="34" t="s">
        <v>362</v>
      </c>
      <c r="I63" s="26">
        <f>VLOOKUP($A58,'CBT Wages'!$B$6:$AE$49,29,0)</f>
        <v>2187.2399999999998</v>
      </c>
      <c r="J63" s="155"/>
      <c r="K63" s="156"/>
      <c r="P63" s="19">
        <f t="shared" si="3"/>
        <v>1090</v>
      </c>
      <c r="Q63" s="19" t="e">
        <f>+J1090</f>
        <v>#REF!</v>
      </c>
      <c r="R63" s="71"/>
      <c r="T63" s="19" t="e">
        <f>VLOOKUP(R63,'CBT OT'!B36:V51,16,0)</f>
        <v>#N/A</v>
      </c>
      <c r="U63" s="19" t="e">
        <f t="shared" si="0"/>
        <v>#N/A</v>
      </c>
      <c r="V63" s="72" t="e">
        <f t="shared" si="1"/>
        <v>#REF!</v>
      </c>
    </row>
    <row r="64" spans="1:22" ht="14.25">
      <c r="A64" s="46" t="s">
        <v>363</v>
      </c>
      <c r="B64" s="50">
        <f>VLOOKUP($A58,'CBT Wages'!$B$6:$AE$49,16,0)</f>
        <v>0</v>
      </c>
      <c r="C64" s="51">
        <f>VLOOKUP($A58,'CBT Wages'!$B$6:$AE$49,21,0)</f>
        <v>0</v>
      </c>
      <c r="D64" s="52"/>
      <c r="E64" s="38"/>
      <c r="F64" s="157">
        <f>SUM(C64:E64)</f>
        <v>0</v>
      </c>
      <c r="G64" s="158"/>
      <c r="H64" s="36" t="s">
        <v>364</v>
      </c>
      <c r="I64" s="68">
        <f>VLOOKUP($A58,'CBT Wages'!$B$6:$AE$49,28,0)</f>
        <v>148</v>
      </c>
      <c r="J64" s="159">
        <f>F71-I71</f>
        <v>17326.760000000002</v>
      </c>
      <c r="K64" s="160"/>
      <c r="P64" s="19">
        <f t="shared" si="3"/>
        <v>1108</v>
      </c>
      <c r="Q64" s="19" t="e">
        <f>+J1108</f>
        <v>#REF!</v>
      </c>
      <c r="R64" s="71"/>
      <c r="T64" s="19" t="e">
        <f>VLOOKUP(R64,'CBT OT'!B37:V51,16,0)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>
      <c r="A65" s="46" t="s">
        <v>365</v>
      </c>
      <c r="B65" s="50">
        <f>VLOOKUP($A58,'CBT Wages'!$B$6:$AE$49,17,0)</f>
        <v>0</v>
      </c>
      <c r="C65" s="51">
        <f>VLOOKUP($A58,'CBT Wages'!$B$6:$AE$49,22,0)</f>
        <v>0</v>
      </c>
      <c r="D65" s="52"/>
      <c r="E65" s="38"/>
      <c r="F65" s="157">
        <f>SUM(C65:E65)</f>
        <v>0</v>
      </c>
      <c r="G65" s="158"/>
      <c r="H65" s="36" t="s">
        <v>366</v>
      </c>
      <c r="I65" s="68">
        <f>VLOOKUP($A58,'CBT Wages'!$B$6:$AE$49,30,0)</f>
        <v>1</v>
      </c>
      <c r="J65" s="161" t="s">
        <v>367</v>
      </c>
      <c r="K65" s="162"/>
      <c r="P65" s="19">
        <f t="shared" si="3"/>
        <v>1126</v>
      </c>
      <c r="Q65" s="19" t="e">
        <f>+J1126</f>
        <v>#REF!</v>
      </c>
      <c r="R65" s="71"/>
      <c r="T65" s="19" t="e">
        <f>VLOOKUP(R65,'CBT OT'!B38:V51,16,0)</f>
        <v>#N/A</v>
      </c>
      <c r="U65" s="19" t="e">
        <f t="shared" si="0"/>
        <v>#N/A</v>
      </c>
      <c r="V65" s="72" t="e">
        <f t="shared" si="1"/>
        <v>#REF!</v>
      </c>
    </row>
    <row r="66" spans="1:22">
      <c r="A66" s="46" t="s">
        <v>368</v>
      </c>
      <c r="B66" s="50">
        <v>0</v>
      </c>
      <c r="C66" s="51">
        <v>0</v>
      </c>
      <c r="D66" s="52"/>
      <c r="E66" s="38"/>
      <c r="F66" s="157">
        <f>SUM(D66:E66)</f>
        <v>0</v>
      </c>
      <c r="G66" s="158"/>
      <c r="H66" s="36" t="s">
        <v>369</v>
      </c>
      <c r="I66" s="68"/>
      <c r="J66" s="163"/>
      <c r="K66" s="164"/>
      <c r="P66" s="19">
        <f t="shared" si="3"/>
        <v>1144</v>
      </c>
      <c r="Q66" s="19" t="e">
        <f>+J1144</f>
        <v>#REF!</v>
      </c>
      <c r="R66" s="71"/>
      <c r="T66" s="19" t="e">
        <f>VLOOKUP(R66,'CBT OT'!B39:V51,16,0)</f>
        <v>#N/A</v>
      </c>
      <c r="U66" s="19" t="e">
        <f t="shared" si="0"/>
        <v>#N/A</v>
      </c>
      <c r="V66" s="72" t="e">
        <f t="shared" si="1"/>
        <v>#REF!</v>
      </c>
    </row>
    <row r="67" spans="1:22">
      <c r="A67" s="46" t="s">
        <v>370</v>
      </c>
      <c r="B67" s="50">
        <f>VLOOKUP($A58,'CBT Wages'!$B$6:$AE$49,18,0)</f>
        <v>0</v>
      </c>
      <c r="C67" s="51">
        <f>VLOOKUP($A58,'CBT Wages'!$B$6:$AE$49,23,0)</f>
        <v>0</v>
      </c>
      <c r="D67" s="52"/>
      <c r="E67" s="38"/>
      <c r="F67" s="157">
        <f>SUM(C67:E67)</f>
        <v>0</v>
      </c>
      <c r="G67" s="158"/>
      <c r="H67" s="36" t="s">
        <v>371</v>
      </c>
      <c r="I67" s="68"/>
      <c r="J67" s="163"/>
      <c r="K67" s="164"/>
      <c r="P67" s="19">
        <f t="shared" si="3"/>
        <v>1162</v>
      </c>
      <c r="Q67" s="19" t="e">
        <f>+J1162</f>
        <v>#REF!</v>
      </c>
      <c r="R67" s="71"/>
      <c r="T67" s="19" t="e">
        <f>VLOOKUP(R67,'CBT OT'!B39:V51,16,0)</f>
        <v>#N/A</v>
      </c>
      <c r="U67" s="19" t="e">
        <f t="shared" si="0"/>
        <v>#N/A</v>
      </c>
      <c r="V67" s="72" t="e">
        <f t="shared" si="1"/>
        <v>#REF!</v>
      </c>
    </row>
    <row r="68" spans="1:22">
      <c r="A68" s="46" t="s">
        <v>372</v>
      </c>
      <c r="B68" s="53">
        <v>0</v>
      </c>
      <c r="C68" s="51">
        <f>VLOOKUP($A58,'CBT Wages'!$B$6:$AE$49,25,0)</f>
        <v>1436</v>
      </c>
      <c r="D68" s="52"/>
      <c r="E68" s="38"/>
      <c r="F68" s="157">
        <f>SUM(C68:E68)</f>
        <v>1436</v>
      </c>
      <c r="G68" s="158"/>
      <c r="H68" s="51"/>
      <c r="I68" s="68"/>
      <c r="J68" s="163"/>
      <c r="K68" s="164"/>
      <c r="P68" s="19">
        <f t="shared" si="3"/>
        <v>1180</v>
      </c>
      <c r="Q68" s="19" t="e">
        <f>+J1180</f>
        <v>#REF!</v>
      </c>
      <c r="R68" s="71"/>
      <c r="T68" s="19" t="e">
        <f>VLOOKUP(R68,'CBT OT'!B40:V51,16,0)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>
      <c r="A69" s="46" t="s">
        <v>374</v>
      </c>
      <c r="B69" s="53">
        <v>0</v>
      </c>
      <c r="C69" s="51">
        <f>VLOOKUP($A58,'CBT Wages'!$B$6:$AE$49,26,0)</f>
        <v>993</v>
      </c>
      <c r="D69" s="52"/>
      <c r="E69" s="38"/>
      <c r="F69" s="157">
        <f>SUM(C69:E69)</f>
        <v>993</v>
      </c>
      <c r="G69" s="158"/>
      <c r="H69" s="51"/>
      <c r="I69" s="68"/>
      <c r="J69" s="163"/>
      <c r="K69" s="164"/>
      <c r="P69" s="19">
        <f t="shared" si="3"/>
        <v>1198</v>
      </c>
      <c r="Q69" s="19" t="e">
        <f>+J1198</f>
        <v>#REF!</v>
      </c>
      <c r="R69" s="71"/>
      <c r="T69" s="19" t="e">
        <f>VLOOKUP(R69,'CBT OT'!B41:V51,16,0)</f>
        <v>#N/A</v>
      </c>
      <c r="U69" s="19" t="e">
        <f t="shared" si="6"/>
        <v>#N/A</v>
      </c>
      <c r="V69" s="72" t="e">
        <f t="shared" si="7"/>
        <v>#REF!</v>
      </c>
    </row>
    <row r="70" spans="1:22">
      <c r="A70" s="54" t="s">
        <v>375</v>
      </c>
      <c r="B70" s="55"/>
      <c r="C70" s="143"/>
      <c r="D70" s="144"/>
      <c r="E70" s="42"/>
      <c r="F70" s="143">
        <f>SUM(D70:E70)</f>
        <v>0</v>
      </c>
      <c r="G70" s="145"/>
      <c r="H70" s="40"/>
      <c r="I70" s="69"/>
      <c r="J70" s="165"/>
      <c r="K70" s="152"/>
      <c r="P70" s="19">
        <f t="shared" si="3"/>
        <v>1216</v>
      </c>
      <c r="Q70" s="19" t="e">
        <f>+J1216</f>
        <v>#REF!</v>
      </c>
      <c r="R70" s="71"/>
      <c r="T70" s="19" t="e">
        <f>VLOOKUP(R70,'CBT OT'!B42:V51,16,0)</f>
        <v>#N/A</v>
      </c>
      <c r="U70" s="19" t="e">
        <f t="shared" si="6"/>
        <v>#N/A</v>
      </c>
      <c r="V70" s="72" t="e">
        <f t="shared" si="7"/>
        <v>#REF!</v>
      </c>
    </row>
    <row r="71" spans="1:22">
      <c r="A71" s="56" t="s">
        <v>320</v>
      </c>
      <c r="B71" s="57">
        <f>SUM(B63:B70)</f>
        <v>17234</v>
      </c>
      <c r="C71" s="146">
        <f>SUM(C63:D70)</f>
        <v>19663</v>
      </c>
      <c r="D71" s="147"/>
      <c r="E71" s="58"/>
      <c r="F71" s="146">
        <f>SUM(F63:F70)+F61</f>
        <v>19663</v>
      </c>
      <c r="G71" s="148">
        <f t="shared" ref="G71" si="8">SUM(G63:G70)</f>
        <v>0</v>
      </c>
      <c r="H71" s="59"/>
      <c r="I71" s="70">
        <f>SUM(I63:I70)</f>
        <v>2336.2399999999998</v>
      </c>
      <c r="J71" s="57" t="s">
        <v>376</v>
      </c>
      <c r="K71" s="57" t="str">
        <f>VLOOKUP($A58,'CBT Wages'!$B$6:$AF$49,6,0)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OT'!B43:V51,16,0)</f>
        <v>#N/A</v>
      </c>
      <c r="U71" s="19" t="e">
        <f t="shared" si="6"/>
        <v>#N/A</v>
      </c>
      <c r="V71" s="72" t="e">
        <f t="shared" si="7"/>
        <v>#REF!</v>
      </c>
    </row>
    <row r="72" spans="1:22">
      <c r="P72" s="19">
        <f t="shared" si="3"/>
        <v>1252</v>
      </c>
      <c r="Q72" s="19" t="e">
        <f>+J1252</f>
        <v>#REF!</v>
      </c>
      <c r="R72" s="71"/>
      <c r="T72" s="19" t="e">
        <f>VLOOKUP(R72,'CBT OT'!B44:V51,16,0)</f>
        <v>#N/A</v>
      </c>
      <c r="U72" s="19" t="e">
        <f t="shared" si="6"/>
        <v>#N/A</v>
      </c>
      <c r="V72" s="72" t="e">
        <f t="shared" si="7"/>
        <v>#REF!</v>
      </c>
    </row>
    <row r="73" spans="1:22" ht="15.75">
      <c r="A73" s="20" t="s">
        <v>337</v>
      </c>
      <c r="B73" s="21"/>
      <c r="C73" s="21"/>
      <c r="D73" s="21"/>
      <c r="E73" s="178" t="str">
        <f>+$E$1</f>
        <v>Salary Slip Oct 2019</v>
      </c>
      <c r="F73" s="178"/>
      <c r="G73" s="178"/>
      <c r="H73" s="178"/>
      <c r="I73" s="178"/>
      <c r="J73" s="178"/>
      <c r="K73" s="179"/>
      <c r="P73" s="19">
        <f t="shared" si="3"/>
        <v>1270</v>
      </c>
      <c r="Q73" s="19" t="e">
        <f>+J1270</f>
        <v>#REF!</v>
      </c>
      <c r="R73" s="71"/>
      <c r="T73" s="19" t="e">
        <f>VLOOKUP(R73,'CBT OT'!B45:V51,16,0)</f>
        <v>#N/A</v>
      </c>
      <c r="U73" s="19" t="e">
        <f t="shared" si="6"/>
        <v>#N/A</v>
      </c>
      <c r="V73" s="72" t="e">
        <f t="shared" si="7"/>
        <v>#REF!</v>
      </c>
    </row>
    <row r="74" spans="1:2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OT'!B45:V51,16,0)</f>
        <v>#N/A</v>
      </c>
      <c r="U74" s="19" t="e">
        <f t="shared" si="6"/>
        <v>#N/A</v>
      </c>
      <c r="V74" s="72" t="e">
        <f t="shared" si="7"/>
        <v>#REF!</v>
      </c>
    </row>
    <row r="75" spans="1:2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OT'!B45:V51,16,0)</f>
        <v>#N/A</v>
      </c>
      <c r="U75" s="19" t="e">
        <f t="shared" si="6"/>
        <v>#N/A</v>
      </c>
      <c r="V75" s="72" t="e">
        <f t="shared" si="7"/>
        <v>#REF!</v>
      </c>
    </row>
    <row r="76" spans="1:22">
      <c r="A76" s="30">
        <f>+'CBT Wages'!B9</f>
        <v>3562016848</v>
      </c>
      <c r="B76" s="124" t="str">
        <f>VLOOKUP($A76,'CBT Wages'!$B$6:$AE$49,8,0)</f>
        <v>100052358838</v>
      </c>
      <c r="C76" s="26"/>
      <c r="D76" s="31" t="str">
        <f>VLOOKUP($A76,'CBT Wages'!$B$6:$AE$49,9,0)</f>
        <v>6923778820</v>
      </c>
      <c r="E76" s="31">
        <f>VLOOKUP($A76,'CBT Wages'!$B$6:$AE$49,10,0)</f>
        <v>25</v>
      </c>
      <c r="F76" s="31">
        <f>VLOOKUP($A76,'CBT Wages'!$B$6:$AE$49,14,0)</f>
        <v>24</v>
      </c>
      <c r="G76" s="32">
        <f>VLOOKUP($A76,'CBT Wages'!$B$6:$AE$49,5,0)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18943.080000000002</v>
      </c>
      <c r="R76" s="71"/>
      <c r="T76" s="19" t="e">
        <f>VLOOKUP(R76,'CBT OT'!B45:V51,16,0)</f>
        <v>#N/A</v>
      </c>
      <c r="U76" s="19" t="e">
        <f t="shared" si="6"/>
        <v>#N/A</v>
      </c>
      <c r="V76" s="72" t="e">
        <f t="shared" si="7"/>
        <v>#N/A</v>
      </c>
    </row>
    <row r="77" spans="1:22">
      <c r="A77" s="34" t="s">
        <v>350</v>
      </c>
      <c r="B77" s="31" t="str">
        <f>VLOOKUP($A76,'CBT Wages'!$B$6:$AE$49,3,0)</f>
        <v>Monu Kumar</v>
      </c>
      <c r="C77" s="21"/>
      <c r="D77" s="21"/>
      <c r="E77" s="35"/>
      <c r="F77" s="35"/>
      <c r="G77" s="35"/>
      <c r="H77" s="151" t="s">
        <v>351</v>
      </c>
      <c r="I77" s="174">
        <v>0</v>
      </c>
      <c r="J77" s="176"/>
      <c r="K77" s="174">
        <v>0</v>
      </c>
      <c r="P77" s="19">
        <f t="shared" si="3"/>
        <v>1342</v>
      </c>
      <c r="Q77" s="19">
        <f>+J1342</f>
        <v>18157.599999999999</v>
      </c>
      <c r="R77" s="71"/>
      <c r="T77" s="19" t="e">
        <f>VLOOKUP(R77,'CBT OT'!B46:V51,16,0)</f>
        <v>#N/A</v>
      </c>
      <c r="U77" s="19" t="e">
        <f t="shared" si="6"/>
        <v>#N/A</v>
      </c>
      <c r="V77" s="72" t="e">
        <f t="shared" si="7"/>
        <v>#N/A</v>
      </c>
    </row>
    <row r="78" spans="1:22">
      <c r="A78" s="36" t="s">
        <v>352</v>
      </c>
      <c r="B78" s="27" t="str">
        <f>VLOOKUP($A76,'CBT Wages'!$B$6:$AE$49,4,0)</f>
        <v>Sahankar Shah</v>
      </c>
      <c r="C78" s="21"/>
      <c r="D78" s="21"/>
      <c r="E78" s="28" t="s">
        <v>322</v>
      </c>
      <c r="F78" s="37">
        <f>VLOOKUP($A76,'CBT OT'!$B$6:$O$431,9,0)</f>
        <v>0</v>
      </c>
      <c r="G78" s="38"/>
      <c r="H78" s="152"/>
      <c r="I78" s="175"/>
      <c r="J78" s="177"/>
      <c r="K78" s="175"/>
      <c r="P78" s="19">
        <f t="shared" si="3"/>
        <v>1360</v>
      </c>
      <c r="Q78" s="19">
        <f>+J1360</f>
        <v>21891.599999999999</v>
      </c>
      <c r="R78" s="71"/>
      <c r="T78" s="19" t="e">
        <f>VLOOKUP(R78,'CBT OT'!B47:V51,16,0)</f>
        <v>#N/A</v>
      </c>
      <c r="U78" s="19" t="e">
        <f t="shared" si="6"/>
        <v>#N/A</v>
      </c>
      <c r="V78" s="72" t="e">
        <f t="shared" si="7"/>
        <v>#N/A</v>
      </c>
    </row>
    <row r="79" spans="1:22">
      <c r="A79" s="39" t="s">
        <v>353</v>
      </c>
      <c r="B79" s="40" t="e">
        <f>VLOOKUP($A76,'CBT Wages'!$B$6:$AR$49,44,0)</f>
        <v>#REF!</v>
      </c>
      <c r="C79" s="41"/>
      <c r="D79" s="41"/>
      <c r="E79" s="35" t="s">
        <v>354</v>
      </c>
      <c r="F79" s="37">
        <f>VLOOKUP($A76,'CBT OT'!$B$6:$V$431,16,0)</f>
        <v>0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17949.28</v>
      </c>
      <c r="R79" s="71"/>
      <c r="T79" s="19" t="e">
        <f>VLOOKUP(R79,'CBT OT'!B51:V51,16,0)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>
      <c r="A80" s="168" t="s">
        <v>356</v>
      </c>
      <c r="B80" s="169"/>
      <c r="C80" s="163" t="s">
        <v>357</v>
      </c>
      <c r="D80" s="164"/>
      <c r="E80" s="45"/>
      <c r="F80" s="170" t="s">
        <v>358</v>
      </c>
      <c r="G80" s="164"/>
      <c r="H80" s="171" t="s">
        <v>359</v>
      </c>
      <c r="I80" s="161"/>
      <c r="J80" s="172" t="s">
        <v>360</v>
      </c>
      <c r="K80" s="173"/>
      <c r="P80" s="19">
        <f t="shared" si="3"/>
        <v>1396</v>
      </c>
      <c r="Q80" s="19">
        <f>+J1396</f>
        <v>21298.12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>
      <c r="A81" s="46" t="s">
        <v>361</v>
      </c>
      <c r="B81" s="47">
        <f>VLOOKUP($A76,'CBT Wages'!$B$6:$AE$49,15,0)</f>
        <v>17234</v>
      </c>
      <c r="C81" s="31">
        <f>VLOOKUP($A76,'CBT Wages'!$B$6:$AE$49,20,0)</f>
        <v>16545</v>
      </c>
      <c r="D81" s="48"/>
      <c r="E81" s="49"/>
      <c r="F81" s="153">
        <f>SUM(C81:E81)</f>
        <v>16545</v>
      </c>
      <c r="G81" s="154"/>
      <c r="H81" s="34" t="s">
        <v>362</v>
      </c>
      <c r="I81" s="26">
        <f>VLOOKUP($A76,'CBT Wages'!$B$6:$AE$49,29,0)</f>
        <v>2099.7599999999998</v>
      </c>
      <c r="J81" s="155"/>
      <c r="K81" s="156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>
      <c r="A82" s="46" t="s">
        <v>363</v>
      </c>
      <c r="B82" s="50">
        <f>VLOOKUP($A76,'CBT Wages'!$B$6:$AE$49,16,0)</f>
        <v>0</v>
      </c>
      <c r="C82" s="51">
        <f>VLOOKUP($A76,'CBT Wages'!$B$6:$AE$49,21,0)</f>
        <v>0</v>
      </c>
      <c r="D82" s="52"/>
      <c r="E82" s="38"/>
      <c r="F82" s="157">
        <f>SUM(C82:E82)</f>
        <v>0</v>
      </c>
      <c r="G82" s="158"/>
      <c r="H82" s="36" t="s">
        <v>364</v>
      </c>
      <c r="I82" s="68">
        <f>VLOOKUP($A76,'CBT Wages'!$B$6:$AE$49,28,0)</f>
        <v>142</v>
      </c>
      <c r="J82" s="159">
        <f>F89-I89</f>
        <v>16634.240000000002</v>
      </c>
      <c r="K82" s="160"/>
      <c r="P82" s="19">
        <f t="shared" si="3"/>
        <v>1432</v>
      </c>
      <c r="Q82" s="19">
        <f>+J1432</f>
        <v>19367.2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>
      <c r="A83" s="46" t="s">
        <v>365</v>
      </c>
      <c r="B83" s="50">
        <f>VLOOKUP($A76,'CBT Wages'!$B$6:$AE$49,17,0)</f>
        <v>0</v>
      </c>
      <c r="C83" s="51">
        <f>VLOOKUP($A76,'CBT Wages'!$B$6:$AE$49,22,0)</f>
        <v>0</v>
      </c>
      <c r="D83" s="52"/>
      <c r="E83" s="38"/>
      <c r="F83" s="157">
        <f>SUM(C83:E83)</f>
        <v>0</v>
      </c>
      <c r="G83" s="158"/>
      <c r="H83" s="36" t="s">
        <v>366</v>
      </c>
      <c r="I83" s="68">
        <f>VLOOKUP($A76,'CBT Wages'!$B$6:$AE$49,30,0)</f>
        <v>1</v>
      </c>
      <c r="J83" s="161" t="s">
        <v>367</v>
      </c>
      <c r="K83" s="162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>
      <c r="A84" s="46" t="s">
        <v>368</v>
      </c>
      <c r="B84" s="50">
        <v>0</v>
      </c>
      <c r="C84" s="51">
        <v>0</v>
      </c>
      <c r="D84" s="52"/>
      <c r="E84" s="38"/>
      <c r="F84" s="157">
        <f>SUM(D84:E84)</f>
        <v>0</v>
      </c>
      <c r="G84" s="158"/>
      <c r="H84" s="36" t="s">
        <v>369</v>
      </c>
      <c r="I84" s="68"/>
      <c r="J84" s="163"/>
      <c r="K84" s="164"/>
      <c r="P84" s="19">
        <f t="shared" si="3"/>
        <v>1468</v>
      </c>
      <c r="Q84" s="19">
        <f>+J1468</f>
        <v>16955.64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>
      <c r="A85" s="46" t="s">
        <v>370</v>
      </c>
      <c r="B85" s="50">
        <f>VLOOKUP($A76,'CBT Wages'!$B$6:$AE$49,18,0)</f>
        <v>0</v>
      </c>
      <c r="C85" s="51">
        <f>VLOOKUP($A76,'CBT Wages'!$B$6:$AE$49,23,0)</f>
        <v>0</v>
      </c>
      <c r="D85" s="52"/>
      <c r="E85" s="38"/>
      <c r="F85" s="157">
        <f>SUM(C85:E85)</f>
        <v>0</v>
      </c>
      <c r="G85" s="158"/>
      <c r="H85" s="36" t="s">
        <v>371</v>
      </c>
      <c r="I85" s="68"/>
      <c r="J85" s="163"/>
      <c r="K85" s="164"/>
      <c r="P85" s="19">
        <f t="shared" si="3"/>
        <v>1486</v>
      </c>
      <c r="Q85" s="19">
        <f>+J1486</f>
        <v>17326.760000000002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>
      <c r="A86" s="46" t="s">
        <v>372</v>
      </c>
      <c r="B86" s="53">
        <v>0</v>
      </c>
      <c r="C86" s="51">
        <f>VLOOKUP($A76,'CBT Wages'!$B$6:$AE$49,25,0)</f>
        <v>1379</v>
      </c>
      <c r="D86" s="52"/>
      <c r="E86" s="38"/>
      <c r="F86" s="157">
        <f>SUM(C86:E86)</f>
        <v>1379</v>
      </c>
      <c r="G86" s="158"/>
      <c r="H86" s="51"/>
      <c r="I86" s="68"/>
      <c r="J86" s="163"/>
      <c r="K86" s="164"/>
      <c r="P86" s="19">
        <f t="shared" si="3"/>
        <v>1504</v>
      </c>
      <c r="Q86" s="19">
        <f>+J1504</f>
        <v>18206.760000000002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>
      <c r="A87" s="46" t="s">
        <v>374</v>
      </c>
      <c r="B87" s="53">
        <v>0</v>
      </c>
      <c r="C87" s="51">
        <f>VLOOKUP($A76,'CBT Wages'!$B$6:$AE$49,26,0)</f>
        <v>953</v>
      </c>
      <c r="D87" s="52"/>
      <c r="E87" s="38"/>
      <c r="F87" s="157">
        <f>SUM(C87:E87)</f>
        <v>953</v>
      </c>
      <c r="G87" s="158"/>
      <c r="H87" s="51"/>
      <c r="I87" s="68"/>
      <c r="J87" s="163"/>
      <c r="K87" s="164"/>
      <c r="P87" s="19">
        <f t="shared" si="3"/>
        <v>1522</v>
      </c>
      <c r="Q87" s="19">
        <f>+J1522</f>
        <v>11781.72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>
      <c r="A88" s="54" t="s">
        <v>375</v>
      </c>
      <c r="B88" s="55"/>
      <c r="C88" s="143"/>
      <c r="D88" s="144"/>
      <c r="E88" s="42"/>
      <c r="F88" s="143">
        <f>SUM(D88:E88)</f>
        <v>0</v>
      </c>
      <c r="G88" s="145"/>
      <c r="H88" s="40"/>
      <c r="I88" s="69"/>
      <c r="J88" s="165"/>
      <c r="K88" s="152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>
      <c r="A89" s="56" t="s">
        <v>320</v>
      </c>
      <c r="B89" s="57">
        <f>SUM(B81:B88)</f>
        <v>17234</v>
      </c>
      <c r="C89" s="146">
        <f>SUM(C81:D88)</f>
        <v>18877</v>
      </c>
      <c r="D89" s="147"/>
      <c r="E89" s="58"/>
      <c r="F89" s="146">
        <f>SUM(F81:F88)+F79</f>
        <v>18877</v>
      </c>
      <c r="G89" s="148">
        <f t="shared" ref="G89" si="9">SUM(G81:G88)</f>
        <v>0</v>
      </c>
      <c r="H89" s="59"/>
      <c r="I89" s="70">
        <f>SUM(I81:I88)</f>
        <v>2242.7599999999998</v>
      </c>
      <c r="J89" s="57" t="s">
        <v>376</v>
      </c>
      <c r="K89" s="57" t="str">
        <f>VLOOKUP($A76,'CBT Wages'!$B$6:$AF$49,6,0)</f>
        <v>MHE</v>
      </c>
      <c r="P89" s="19">
        <f t="shared" si="3"/>
        <v>1558</v>
      </c>
      <c r="Q89" s="19">
        <f>+J1558</f>
        <v>12474.24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>
      <c r="P90" s="19">
        <f t="shared" si="3"/>
        <v>1576</v>
      </c>
      <c r="Q90" s="19">
        <f>+J1576</f>
        <v>16754.240000000002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>
      <c r="A91" s="20" t="s">
        <v>337</v>
      </c>
      <c r="B91" s="21"/>
      <c r="C91" s="21"/>
      <c r="D91" s="21"/>
      <c r="E91" s="178" t="str">
        <f>+$E$1</f>
        <v>Salary Slip Oct 2019</v>
      </c>
      <c r="F91" s="178"/>
      <c r="G91" s="178"/>
      <c r="H91" s="178"/>
      <c r="I91" s="178"/>
      <c r="J91" s="178"/>
      <c r="K91" s="179"/>
      <c r="P91" s="19">
        <f t="shared" si="3"/>
        <v>1594</v>
      </c>
      <c r="Q91" s="19">
        <f>+J1594</f>
        <v>16287.04</v>
      </c>
      <c r="R91" s="71"/>
      <c r="T91" s="19" t="e">
        <f>VLOOKUP(R91,'CBT OT'!B52:V52,16,0)</f>
        <v>#N/A</v>
      </c>
      <c r="U91" s="19" t="e">
        <f t="shared" si="6"/>
        <v>#N/A</v>
      </c>
      <c r="V91" s="72" t="e">
        <f t="shared" si="7"/>
        <v>#N/A</v>
      </c>
    </row>
    <row r="92" spans="1:2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OT'!B52:V53,16,0)</f>
        <v>#N/A</v>
      </c>
      <c r="U92" s="19" t="e">
        <f t="shared" si="6"/>
        <v>#N/A</v>
      </c>
      <c r="V92" s="72" t="e">
        <f t="shared" si="7"/>
        <v>#REF!</v>
      </c>
    </row>
    <row r="93" spans="1:2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12474.24</v>
      </c>
      <c r="R93" s="71"/>
      <c r="T93" s="19" t="e">
        <f>VLOOKUP(R93,'CBT OT'!B52:V54,16,0)</f>
        <v>#N/A</v>
      </c>
      <c r="U93" s="19" t="e">
        <f t="shared" si="6"/>
        <v>#N/A</v>
      </c>
      <c r="V93" s="72" t="e">
        <f t="shared" si="7"/>
        <v>#N/A</v>
      </c>
    </row>
    <row r="94" spans="1:22">
      <c r="A94" s="30">
        <f>+'CBT Wages'!B10</f>
        <v>3562017091</v>
      </c>
      <c r="B94" s="124" t="str">
        <f>VLOOKUP($A94,'CBT Wages'!$B$6:$AE$49,8,0)</f>
        <v>100042940061</v>
      </c>
      <c r="C94" s="26"/>
      <c r="D94" s="31" t="str">
        <f>VLOOKUP($A94,'CBT Wages'!$B$6:$AE$49,9,0)</f>
        <v>6923778693</v>
      </c>
      <c r="E94" s="31">
        <f>VLOOKUP($A94,'CBT Wages'!$B$6:$AE$49,10,0)</f>
        <v>25</v>
      </c>
      <c r="F94" s="31">
        <f>VLOOKUP($A94,'CBT Wages'!$B$6:$AE$49,14,0)</f>
        <v>23.5</v>
      </c>
      <c r="G94" s="32">
        <f>VLOOKUP($A94,'CBT Wages'!$B$6:$AE$49,5,0)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OT'!B52:V55,16,0)</f>
        <v>#N/A</v>
      </c>
      <c r="U94" s="19" t="e">
        <f t="shared" si="6"/>
        <v>#N/A</v>
      </c>
      <c r="V94" s="72" t="e">
        <f t="shared" si="7"/>
        <v>#REF!</v>
      </c>
    </row>
    <row r="95" spans="1:22">
      <c r="A95" s="34" t="s">
        <v>350</v>
      </c>
      <c r="B95" s="31" t="str">
        <f>VLOOKUP($A94,'CBT Wages'!$B$6:$AE$49,3,0)</f>
        <v>Sukhram</v>
      </c>
      <c r="C95" s="21"/>
      <c r="D95" s="21"/>
      <c r="E95" s="35"/>
      <c r="F95" s="35"/>
      <c r="G95" s="35"/>
      <c r="H95" s="151" t="s">
        <v>351</v>
      </c>
      <c r="I95" s="174">
        <v>0</v>
      </c>
      <c r="J95" s="176"/>
      <c r="K95" s="174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OT'!B52:V56,16,0)</f>
        <v>#N/A</v>
      </c>
      <c r="U95" s="19" t="e">
        <f t="shared" si="6"/>
        <v>#N/A</v>
      </c>
      <c r="V95" s="72" t="e">
        <f t="shared" si="7"/>
        <v>#REF!</v>
      </c>
    </row>
    <row r="96" spans="1:22">
      <c r="A96" s="36" t="s">
        <v>352</v>
      </c>
      <c r="B96" s="27" t="str">
        <f>VLOOKUP($A94,'CBT Wages'!$B$6:$AE$49,4,0)</f>
        <v>Prem Singh</v>
      </c>
      <c r="C96" s="21"/>
      <c r="D96" s="21"/>
      <c r="E96" s="28" t="s">
        <v>322</v>
      </c>
      <c r="F96" s="37">
        <f>VLOOKUP($A94,'CBT OT'!$B$6:$O$431,9,0)</f>
        <v>0</v>
      </c>
      <c r="G96" s="38"/>
      <c r="H96" s="152"/>
      <c r="I96" s="175"/>
      <c r="J96" s="177"/>
      <c r="K96" s="175"/>
      <c r="P96" s="19">
        <f t="shared" si="10"/>
        <v>1684</v>
      </c>
      <c r="Q96" s="19" t="e">
        <f>+J1684</f>
        <v>#REF!</v>
      </c>
      <c r="R96" s="71"/>
      <c r="T96" s="19" t="e">
        <f>VLOOKUP(R96,'CBT OT'!B52:V57,16,0)</f>
        <v>#N/A</v>
      </c>
      <c r="U96" s="19" t="e">
        <f t="shared" si="6"/>
        <v>#N/A</v>
      </c>
      <c r="V96" s="72" t="e">
        <f t="shared" si="7"/>
        <v>#REF!</v>
      </c>
    </row>
    <row r="97" spans="1:22">
      <c r="A97" s="39" t="s">
        <v>353</v>
      </c>
      <c r="B97" s="40" t="e">
        <f>VLOOKUP($A94,'CBT Wages'!$B$6:$AR$49,44,0)</f>
        <v>#REF!</v>
      </c>
      <c r="C97" s="41"/>
      <c r="D97" s="41"/>
      <c r="E97" s="35" t="s">
        <v>354</v>
      </c>
      <c r="F97" s="37">
        <f>VLOOKUP($A94,'CBT OT'!$B$6:$V$431,16,0)</f>
        <v>0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OT'!B52:V58,16,0)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>
      <c r="A98" s="168" t="s">
        <v>356</v>
      </c>
      <c r="B98" s="169"/>
      <c r="C98" s="163" t="s">
        <v>357</v>
      </c>
      <c r="D98" s="164"/>
      <c r="E98" s="45"/>
      <c r="F98" s="170" t="s">
        <v>358</v>
      </c>
      <c r="G98" s="164"/>
      <c r="H98" s="171" t="s">
        <v>359</v>
      </c>
      <c r="I98" s="161"/>
      <c r="J98" s="172" t="s">
        <v>360</v>
      </c>
      <c r="K98" s="173"/>
      <c r="P98" s="19">
        <f t="shared" si="10"/>
        <v>1720</v>
      </c>
      <c r="Q98" s="19" t="e">
        <f>+J1720</f>
        <v>#REF!</v>
      </c>
      <c r="R98" s="71"/>
      <c r="T98" s="19" t="e">
        <f>VLOOKUP(R98,'CBT OT'!B52:V59,16,0)</f>
        <v>#N/A</v>
      </c>
      <c r="U98" s="19" t="e">
        <f t="shared" si="6"/>
        <v>#N/A</v>
      </c>
      <c r="V98" s="72" t="e">
        <f t="shared" si="7"/>
        <v>#REF!</v>
      </c>
    </row>
    <row r="99" spans="1:22">
      <c r="A99" s="46" t="s">
        <v>361</v>
      </c>
      <c r="B99" s="47">
        <f>VLOOKUP($A94,'CBT Wages'!$B$6:$AE$49,15,0)</f>
        <v>19070</v>
      </c>
      <c r="C99" s="31">
        <f>VLOOKUP($A94,'CBT Wages'!$B$6:$AE$49,20,0)</f>
        <v>17926</v>
      </c>
      <c r="D99" s="48"/>
      <c r="E99" s="49"/>
      <c r="F99" s="153">
        <f>SUM(C99:E99)</f>
        <v>17926</v>
      </c>
      <c r="G99" s="154"/>
      <c r="H99" s="34" t="s">
        <v>362</v>
      </c>
      <c r="I99" s="26">
        <f>VLOOKUP($A94,'CBT Wages'!$B$6:$AE$49,29,0)</f>
        <v>2280</v>
      </c>
      <c r="J99" s="155"/>
      <c r="K99" s="156"/>
      <c r="P99" s="19">
        <f t="shared" si="10"/>
        <v>1738</v>
      </c>
      <c r="Q99" s="19" t="e">
        <f>+J1738</f>
        <v>#REF!</v>
      </c>
      <c r="R99" s="71"/>
      <c r="T99" s="19" t="e">
        <f>VLOOKUP(R99,'CBT OT'!B52:V60,16,0)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>
      <c r="A100" s="46" t="s">
        <v>363</v>
      </c>
      <c r="B100" s="50">
        <f>VLOOKUP($A94,'CBT Wages'!$B$6:$AE$49,16,0)</f>
        <v>760</v>
      </c>
      <c r="C100" s="51">
        <f>VLOOKUP($A94,'CBT Wages'!$B$6:$AE$49,21,0)</f>
        <v>714</v>
      </c>
      <c r="D100" s="52"/>
      <c r="E100" s="38"/>
      <c r="F100" s="157">
        <f>SUM(C100:E100)</f>
        <v>714</v>
      </c>
      <c r="G100" s="158"/>
      <c r="H100" s="36" t="s">
        <v>364</v>
      </c>
      <c r="I100" s="68">
        <f>VLOOKUP($A94,'CBT Wages'!$B$6:$AE$49,28,0)</f>
        <v>160</v>
      </c>
      <c r="J100" s="159">
        <f>F107-I107</f>
        <v>18767</v>
      </c>
      <c r="K100" s="160"/>
      <c r="P100" s="19">
        <f t="shared" si="10"/>
        <v>1756</v>
      </c>
      <c r="Q100" s="19" t="e">
        <f>+J1756</f>
        <v>#REF!</v>
      </c>
      <c r="R100" s="71"/>
      <c r="T100" s="19" t="e">
        <f>VLOOKUP(R100,'CBT OT'!B52:V61,16,0)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>
      <c r="A101" s="46" t="s">
        <v>365</v>
      </c>
      <c r="B101" s="50">
        <f>VLOOKUP($A94,'CBT Wages'!$B$6:$AE$49,17,0)</f>
        <v>0</v>
      </c>
      <c r="C101" s="51">
        <f>VLOOKUP($A94,'CBT Wages'!$B$6:$AE$49,22,0)</f>
        <v>0</v>
      </c>
      <c r="D101" s="52"/>
      <c r="E101" s="38"/>
      <c r="F101" s="157">
        <f>SUM(C101:E101)</f>
        <v>0</v>
      </c>
      <c r="G101" s="158"/>
      <c r="H101" s="36" t="s">
        <v>366</v>
      </c>
      <c r="I101" s="68">
        <f>VLOOKUP($A94,'CBT Wages'!$B$6:$AE$49,30,0)</f>
        <v>1</v>
      </c>
      <c r="J101" s="161" t="s">
        <v>367</v>
      </c>
      <c r="K101" s="162"/>
      <c r="P101" s="19">
        <f t="shared" si="10"/>
        <v>1774</v>
      </c>
      <c r="Q101" s="19" t="e">
        <f>+J1774</f>
        <v>#REF!</v>
      </c>
      <c r="R101" s="71"/>
      <c r="T101" s="19" t="e">
        <f>VLOOKUP(R101,'CBT OT'!B52:V62,16,0)</f>
        <v>#N/A</v>
      </c>
      <c r="U101" s="19" t="e">
        <f t="shared" si="6"/>
        <v>#N/A</v>
      </c>
      <c r="V101" s="72" t="e">
        <f t="shared" si="7"/>
        <v>#REF!</v>
      </c>
    </row>
    <row r="102" spans="1:22">
      <c r="A102" s="46" t="s">
        <v>368</v>
      </c>
      <c r="B102" s="50">
        <v>0</v>
      </c>
      <c r="C102" s="51">
        <v>0</v>
      </c>
      <c r="D102" s="52"/>
      <c r="E102" s="38"/>
      <c r="F102" s="157">
        <f>SUM(D102:E102)</f>
        <v>0</v>
      </c>
      <c r="G102" s="158"/>
      <c r="H102" s="36" t="s">
        <v>369</v>
      </c>
      <c r="I102" s="68"/>
      <c r="J102" s="163"/>
      <c r="K102" s="164"/>
      <c r="P102" s="19">
        <f t="shared" si="10"/>
        <v>1792</v>
      </c>
      <c r="Q102" s="19" t="e">
        <f>+J1792</f>
        <v>#REF!</v>
      </c>
      <c r="R102" s="71"/>
      <c r="T102" s="19" t="e">
        <f>VLOOKUP(R102,'CBT OT'!B52:V63,16,0)</f>
        <v>#N/A</v>
      </c>
      <c r="U102" s="19" t="e">
        <f t="shared" si="6"/>
        <v>#N/A</v>
      </c>
      <c r="V102" s="72" t="e">
        <f t="shared" si="7"/>
        <v>#REF!</v>
      </c>
    </row>
    <row r="103" spans="1:22">
      <c r="A103" s="46" t="s">
        <v>370</v>
      </c>
      <c r="B103" s="50">
        <f>VLOOKUP($A94,'CBT Wages'!$B$6:$AE$49,18,0)</f>
        <v>0</v>
      </c>
      <c r="C103" s="51">
        <f>VLOOKUP($A94,'CBT Wages'!$B$6:$AE$49,23,0)</f>
        <v>0</v>
      </c>
      <c r="D103" s="52"/>
      <c r="E103" s="38"/>
      <c r="F103" s="157">
        <f>SUM(C103:E103)</f>
        <v>0</v>
      </c>
      <c r="G103" s="158"/>
      <c r="H103" s="36" t="s">
        <v>371</v>
      </c>
      <c r="I103" s="68"/>
      <c r="J103" s="163"/>
      <c r="K103" s="164"/>
      <c r="P103" s="19">
        <f t="shared" si="10"/>
        <v>1810</v>
      </c>
      <c r="Q103" s="19" t="e">
        <f>+J1810</f>
        <v>#REF!</v>
      </c>
      <c r="R103" s="71"/>
      <c r="T103" s="19" t="e">
        <f>VLOOKUP(R103,'CBT OT'!B52:V64,16,0)</f>
        <v>#N/A</v>
      </c>
      <c r="U103" s="19" t="e">
        <f t="shared" si="6"/>
        <v>#N/A</v>
      </c>
      <c r="V103" s="72" t="e">
        <f t="shared" si="7"/>
        <v>#REF!</v>
      </c>
    </row>
    <row r="104" spans="1:22">
      <c r="A104" s="46" t="s">
        <v>372</v>
      </c>
      <c r="B104" s="53">
        <v>0</v>
      </c>
      <c r="C104" s="51">
        <f>VLOOKUP($A94,'CBT Wages'!$B$6:$AE$49,25,0)</f>
        <v>1494</v>
      </c>
      <c r="D104" s="52"/>
      <c r="E104" s="38"/>
      <c r="F104" s="157">
        <f>SUM(C104:E104)</f>
        <v>1494</v>
      </c>
      <c r="G104" s="158"/>
      <c r="H104" s="51"/>
      <c r="I104" s="68"/>
      <c r="J104" s="163"/>
      <c r="K104" s="164"/>
      <c r="P104" s="19">
        <f t="shared" si="10"/>
        <v>1828</v>
      </c>
      <c r="Q104" s="19" t="e">
        <f>+J1828</f>
        <v>#REF!</v>
      </c>
      <c r="R104" s="71"/>
      <c r="T104" s="19" t="e">
        <f>VLOOKUP(R104,'CBT OT'!B52:V65,16,0)</f>
        <v>#N/A</v>
      </c>
      <c r="U104" s="19" t="e">
        <f t="shared" si="6"/>
        <v>#N/A</v>
      </c>
      <c r="V104" s="72" t="e">
        <f t="shared" si="7"/>
        <v>#REF!</v>
      </c>
    </row>
    <row r="105" spans="1:22">
      <c r="A105" s="46" t="s">
        <v>374</v>
      </c>
      <c r="B105" s="53">
        <v>0</v>
      </c>
      <c r="C105" s="51">
        <f>VLOOKUP($A94,'CBT Wages'!$B$6:$AE$49,26,0)</f>
        <v>1074</v>
      </c>
      <c r="D105" s="52"/>
      <c r="E105" s="38"/>
      <c r="F105" s="157">
        <f>SUM(C105:E105)</f>
        <v>1074</v>
      </c>
      <c r="G105" s="158"/>
      <c r="H105" s="51"/>
      <c r="I105" s="68"/>
      <c r="J105" s="163"/>
      <c r="K105" s="164"/>
      <c r="P105" s="19">
        <f t="shared" si="10"/>
        <v>1846</v>
      </c>
      <c r="Q105" s="19" t="e">
        <f>+J1846</f>
        <v>#REF!</v>
      </c>
      <c r="R105" s="71"/>
      <c r="T105" s="19" t="e">
        <f>VLOOKUP(R105,'CBT OT'!B52:V66,16,0)</f>
        <v>#N/A</v>
      </c>
      <c r="U105" s="19" t="e">
        <f t="shared" si="6"/>
        <v>#N/A</v>
      </c>
      <c r="V105" s="72" t="e">
        <f t="shared" si="7"/>
        <v>#REF!</v>
      </c>
    </row>
    <row r="106" spans="1:22">
      <c r="A106" s="54" t="s">
        <v>375</v>
      </c>
      <c r="B106" s="55"/>
      <c r="C106" s="143"/>
      <c r="D106" s="144"/>
      <c r="E106" s="42"/>
      <c r="F106" s="143">
        <f>SUM(D106:E106)</f>
        <v>0</v>
      </c>
      <c r="G106" s="145"/>
      <c r="H106" s="40"/>
      <c r="I106" s="69"/>
      <c r="J106" s="165"/>
      <c r="K106" s="152"/>
      <c r="P106" s="19">
        <f t="shared" si="10"/>
        <v>1864</v>
      </c>
      <c r="Q106" s="19" t="e">
        <f>+J1864</f>
        <v>#REF!</v>
      </c>
      <c r="R106" s="71"/>
      <c r="T106" s="19" t="e">
        <f>VLOOKUP(R106,'CBT OT'!B52:V67,16,0)</f>
        <v>#N/A</v>
      </c>
      <c r="U106" s="19" t="e">
        <f t="shared" si="6"/>
        <v>#N/A</v>
      </c>
      <c r="V106" s="72" t="e">
        <f t="shared" si="7"/>
        <v>#REF!</v>
      </c>
    </row>
    <row r="107" spans="1:22">
      <c r="A107" s="56" t="s">
        <v>320</v>
      </c>
      <c r="B107" s="57">
        <f>SUM(B99:B106)</f>
        <v>19830</v>
      </c>
      <c r="C107" s="146">
        <f>SUM(C99:D106)</f>
        <v>21208</v>
      </c>
      <c r="D107" s="147"/>
      <c r="E107" s="58"/>
      <c r="F107" s="146">
        <f>SUM(F99:F106)+F97</f>
        <v>21208</v>
      </c>
      <c r="G107" s="148">
        <f t="shared" ref="G107" si="11">SUM(G99:G106)</f>
        <v>0</v>
      </c>
      <c r="H107" s="59"/>
      <c r="I107" s="70">
        <f>SUM(I99:I106)</f>
        <v>2441</v>
      </c>
      <c r="J107" s="57" t="s">
        <v>376</v>
      </c>
      <c r="K107" s="57" t="str">
        <f>VLOOKUP($A94,'CBT Wages'!$B$6:$AF$49,6,0)</f>
        <v>SUP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OT'!B52:V68,16,0)</f>
        <v>#N/A</v>
      </c>
      <c r="U107" s="19" t="e">
        <f t="shared" si="6"/>
        <v>#N/A</v>
      </c>
      <c r="V107" s="72" t="e">
        <f t="shared" si="7"/>
        <v>#REF!</v>
      </c>
    </row>
    <row r="108" spans="1:22">
      <c r="P108" s="19">
        <f t="shared" si="10"/>
        <v>1900</v>
      </c>
      <c r="Q108" s="19" t="e">
        <f>+J1900</f>
        <v>#REF!</v>
      </c>
      <c r="R108" s="71"/>
      <c r="T108" s="19" t="e">
        <f>VLOOKUP(R108,'CBT OT'!B52:V69,16,0)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>
      <c r="A109" s="20" t="s">
        <v>337</v>
      </c>
      <c r="B109" s="21"/>
      <c r="C109" s="21"/>
      <c r="D109" s="21"/>
      <c r="E109" s="178" t="str">
        <f>+$E$1</f>
        <v>Salary Slip Oct 2019</v>
      </c>
      <c r="F109" s="178"/>
      <c r="G109" s="178"/>
      <c r="H109" s="178"/>
      <c r="I109" s="178"/>
      <c r="J109" s="178"/>
      <c r="K109" s="179"/>
      <c r="P109" s="19">
        <f t="shared" si="10"/>
        <v>1918</v>
      </c>
      <c r="Q109" s="19" t="e">
        <f>+J1918</f>
        <v>#REF!</v>
      </c>
      <c r="R109" s="71"/>
      <c r="T109" s="19" t="e">
        <f>VLOOKUP(R109,'CBT OT'!B52:V70,16,0)</f>
        <v>#N/A</v>
      </c>
      <c r="U109" s="19" t="e">
        <f t="shared" si="6"/>
        <v>#N/A</v>
      </c>
      <c r="V109" s="72" t="e">
        <f t="shared" si="7"/>
        <v>#REF!</v>
      </c>
    </row>
    <row r="110" spans="1:2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OT'!B52:V71,16,0)</f>
        <v>#N/A</v>
      </c>
      <c r="U110" s="19" t="e">
        <f t="shared" si="6"/>
        <v>#N/A</v>
      </c>
      <c r="V110" s="72" t="e">
        <f t="shared" si="7"/>
        <v>#REF!</v>
      </c>
    </row>
    <row r="111" spans="1:2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OT'!B52:V72,16,0)</f>
        <v>#N/A</v>
      </c>
      <c r="U111" s="19" t="e">
        <f t="shared" si="6"/>
        <v>#N/A</v>
      </c>
      <c r="V111" s="72" t="e">
        <f t="shared" si="7"/>
        <v>#REF!</v>
      </c>
    </row>
    <row r="112" spans="1:22">
      <c r="A112" s="30">
        <f>+'CBT Wages'!B11</f>
        <v>3562016834</v>
      </c>
      <c r="B112" s="31" t="str">
        <f>VLOOKUP($A112,'CBT Wages'!$B$6:$AE$49,8,0)</f>
        <v>100045820193</v>
      </c>
      <c r="C112" s="26"/>
      <c r="D112" s="31" t="str">
        <f>VLOOKUP($A112,'CBT Wages'!$B$6:$AE$49,9,0)</f>
        <v>6923778590</v>
      </c>
      <c r="E112" s="31">
        <f>VLOOKUP($A112,'CBT Wages'!$B$6:$AE$49,10,0)</f>
        <v>25</v>
      </c>
      <c r="F112" s="31">
        <f>VLOOKUP($A112,'CBT Wages'!$B$6:$AE$49,14,0)</f>
        <v>25</v>
      </c>
      <c r="G112" s="32">
        <f>VLOOKUP($A112,'CBT Wages'!$B$6:$AE$49,5,0)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OT'!B52:V73,16,0)</f>
        <v>#N/A</v>
      </c>
      <c r="U112" s="19" t="e">
        <f t="shared" si="6"/>
        <v>#N/A</v>
      </c>
      <c r="V112" s="72" t="e">
        <f t="shared" si="7"/>
        <v>#REF!</v>
      </c>
    </row>
    <row r="113" spans="1:22">
      <c r="A113" s="34" t="s">
        <v>350</v>
      </c>
      <c r="B113" s="31" t="str">
        <f>VLOOKUP($A112,'CBT Wages'!$B$6:$AE$49,3,0)</f>
        <v>Manjeet Kumar</v>
      </c>
      <c r="C113" s="21"/>
      <c r="D113" s="21"/>
      <c r="E113" s="35"/>
      <c r="F113" s="35"/>
      <c r="G113" s="35"/>
      <c r="H113" s="151" t="s">
        <v>351</v>
      </c>
      <c r="I113" s="174">
        <v>0</v>
      </c>
      <c r="J113" s="176"/>
      <c r="K113" s="174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OT'!B52:V74,16,0)</f>
        <v>#N/A</v>
      </c>
      <c r="U113" s="19" t="e">
        <f t="shared" si="6"/>
        <v>#N/A</v>
      </c>
      <c r="V113" s="72" t="e">
        <f t="shared" si="7"/>
        <v>#REF!</v>
      </c>
    </row>
    <row r="114" spans="1:22">
      <c r="A114" s="36" t="s">
        <v>352</v>
      </c>
      <c r="B114" s="27" t="str">
        <f>VLOOKUP($A112,'CBT Wages'!$B$6:$AE$49,4,0)</f>
        <v>Rajpal Singh Rudhir</v>
      </c>
      <c r="C114" s="21"/>
      <c r="D114" s="21"/>
      <c r="E114" s="28" t="s">
        <v>322</v>
      </c>
      <c r="F114" s="37">
        <f>VLOOKUP($A112,'CBT OT'!$B$6:$O$431,9,0)</f>
        <v>6.32</v>
      </c>
      <c r="G114" s="38"/>
      <c r="H114" s="152"/>
      <c r="I114" s="175"/>
      <c r="J114" s="177"/>
      <c r="K114" s="175"/>
      <c r="P114" s="19">
        <f t="shared" si="10"/>
        <v>2008</v>
      </c>
      <c r="Q114" s="19" t="e">
        <f>+J2008</f>
        <v>#REF!</v>
      </c>
      <c r="R114" s="71"/>
      <c r="T114" s="19" t="e">
        <f>VLOOKUP(R114,'CBT OT'!B52:V75,16,0)</f>
        <v>#N/A</v>
      </c>
      <c r="U114" s="19" t="e">
        <f t="shared" si="6"/>
        <v>#N/A</v>
      </c>
      <c r="V114" s="72" t="e">
        <f t="shared" si="7"/>
        <v>#REF!</v>
      </c>
    </row>
    <row r="115" spans="1:22">
      <c r="A115" s="39" t="s">
        <v>353</v>
      </c>
      <c r="B115" s="40" t="e">
        <f>VLOOKUP($A112,'CBT Wages'!$B$6:$AR$49,44,0)</f>
        <v>#REF!</v>
      </c>
      <c r="C115" s="41"/>
      <c r="D115" s="41"/>
      <c r="E115" s="35" t="s">
        <v>354</v>
      </c>
      <c r="F115" s="37">
        <f>VLOOKUP($A112,'CBT OT'!$B$6:$V$431,16,0)</f>
        <v>1150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OT'!B52:V76,16,0)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>
      <c r="A116" s="168" t="s">
        <v>356</v>
      </c>
      <c r="B116" s="169"/>
      <c r="C116" s="163" t="s">
        <v>357</v>
      </c>
      <c r="D116" s="164"/>
      <c r="E116" s="45"/>
      <c r="F116" s="170" t="s">
        <v>358</v>
      </c>
      <c r="G116" s="164"/>
      <c r="H116" s="171" t="s">
        <v>359</v>
      </c>
      <c r="I116" s="161"/>
      <c r="J116" s="172" t="s">
        <v>360</v>
      </c>
      <c r="K116" s="173"/>
      <c r="P116" s="19">
        <f t="shared" si="10"/>
        <v>2044</v>
      </c>
      <c r="Q116" s="19" t="e">
        <f>+J2044</f>
        <v>#REF!</v>
      </c>
      <c r="R116" s="71"/>
      <c r="T116" s="19" t="e">
        <f>VLOOKUP(R116,'CBT OT'!B52:V77,16,0)</f>
        <v>#N/A</v>
      </c>
      <c r="U116" s="19" t="e">
        <f t="shared" si="6"/>
        <v>#N/A</v>
      </c>
      <c r="V116" s="72" t="e">
        <f t="shared" si="7"/>
        <v>#REF!</v>
      </c>
    </row>
    <row r="117" spans="1:22">
      <c r="A117" s="46" t="s">
        <v>361</v>
      </c>
      <c r="B117" s="47">
        <f>VLOOKUP($A112,'CBT Wages'!$B$6:$AE$49,15,0)</f>
        <v>19070</v>
      </c>
      <c r="C117" s="31">
        <f>VLOOKUP($A112,'CBT Wages'!$B$6:$AE$49,20,0)</f>
        <v>19070</v>
      </c>
      <c r="D117" s="48"/>
      <c r="E117" s="49"/>
      <c r="F117" s="153">
        <f>SUM(C117:E117)</f>
        <v>19070</v>
      </c>
      <c r="G117" s="154"/>
      <c r="H117" s="34" t="s">
        <v>362</v>
      </c>
      <c r="I117" s="26">
        <f>VLOOKUP($A112,'CBT Wages'!$B$6:$AE$49,29,0)</f>
        <v>2435.7599999999998</v>
      </c>
      <c r="J117" s="155"/>
      <c r="K117" s="156"/>
      <c r="P117" s="19">
        <f t="shared" si="10"/>
        <v>2062</v>
      </c>
      <c r="Q117" s="19" t="e">
        <f>+J2062</f>
        <v>#REF!</v>
      </c>
      <c r="R117" s="71"/>
      <c r="T117" s="19" t="e">
        <f>VLOOKUP(R117,'CBT OT'!B52:V78,16,0)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>
      <c r="A118" s="46" t="s">
        <v>363</v>
      </c>
      <c r="B118" s="50">
        <f>VLOOKUP($A112,'CBT Wages'!$B$6:$AE$49,16,0)</f>
        <v>2255</v>
      </c>
      <c r="C118" s="51">
        <f>VLOOKUP($A112,'CBT Wages'!$B$6:$AE$49,21,0)</f>
        <v>2255</v>
      </c>
      <c r="D118" s="52"/>
      <c r="E118" s="38"/>
      <c r="F118" s="157">
        <f>SUM(C118:E118)</f>
        <v>2255</v>
      </c>
      <c r="G118" s="158"/>
      <c r="H118" s="36" t="s">
        <v>364</v>
      </c>
      <c r="I118" s="68">
        <f>VLOOKUP($A112,'CBT Wages'!$B$6:$AE$49,28,0)</f>
        <v>0</v>
      </c>
      <c r="J118" s="159">
        <f>F125-I125</f>
        <v>22855.24</v>
      </c>
      <c r="K118" s="160"/>
      <c r="P118" s="19">
        <f t="shared" si="10"/>
        <v>2080</v>
      </c>
      <c r="Q118" s="19" t="e">
        <f>+J2080</f>
        <v>#REF!</v>
      </c>
      <c r="R118" s="71"/>
      <c r="T118" s="19" t="e">
        <f>VLOOKUP(R118,'CBT OT'!B52:V79,16,0)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>
      <c r="A119" s="46" t="s">
        <v>365</v>
      </c>
      <c r="B119" s="50">
        <f>VLOOKUP($A112,'CBT Wages'!$B$6:$AE$49,17,0)</f>
        <v>0</v>
      </c>
      <c r="C119" s="51">
        <f>VLOOKUP($A112,'CBT Wages'!$B$6:$AE$49,22,0)</f>
        <v>0</v>
      </c>
      <c r="D119" s="52"/>
      <c r="E119" s="38"/>
      <c r="F119" s="157">
        <f>SUM(C119:E119)</f>
        <v>0</v>
      </c>
      <c r="G119" s="158"/>
      <c r="H119" s="36" t="s">
        <v>366</v>
      </c>
      <c r="I119" s="68">
        <f>VLOOKUP($A112,'CBT Wages'!$B$6:$AE$49,30,0)</f>
        <v>1</v>
      </c>
      <c r="J119" s="161" t="s">
        <v>367</v>
      </c>
      <c r="K119" s="162"/>
      <c r="P119" s="19">
        <f t="shared" si="10"/>
        <v>2098</v>
      </c>
      <c r="Q119" s="19" t="e">
        <f>+J2098</f>
        <v>#REF!</v>
      </c>
      <c r="R119" s="71"/>
      <c r="T119" s="19" t="e">
        <f>VLOOKUP(R119,'CBT OT'!B53:V80,16,0)</f>
        <v>#N/A</v>
      </c>
      <c r="U119" s="19" t="e">
        <f t="shared" si="6"/>
        <v>#N/A</v>
      </c>
      <c r="V119" s="72" t="e">
        <f t="shared" si="7"/>
        <v>#REF!</v>
      </c>
    </row>
    <row r="120" spans="1:22">
      <c r="A120" s="46" t="s">
        <v>368</v>
      </c>
      <c r="B120" s="50">
        <v>0</v>
      </c>
      <c r="C120" s="51">
        <v>0</v>
      </c>
      <c r="D120" s="52"/>
      <c r="E120" s="38"/>
      <c r="F120" s="157">
        <f>SUM(D120:E120)</f>
        <v>0</v>
      </c>
      <c r="G120" s="158"/>
      <c r="H120" s="36" t="s">
        <v>369</v>
      </c>
      <c r="I120" s="68"/>
      <c r="J120" s="163"/>
      <c r="K120" s="164"/>
      <c r="P120" s="19">
        <f t="shared" si="10"/>
        <v>2116</v>
      </c>
      <c r="Q120" s="19" t="e">
        <f>+J2116</f>
        <v>#REF!</v>
      </c>
      <c r="R120" s="71"/>
      <c r="T120" s="19" t="e">
        <f>VLOOKUP(R120,'CBT OT'!B54:V81,16,0)</f>
        <v>#N/A</v>
      </c>
      <c r="U120" s="19" t="e">
        <f t="shared" si="6"/>
        <v>#N/A</v>
      </c>
      <c r="V120" s="72" t="e">
        <f t="shared" si="7"/>
        <v>#REF!</v>
      </c>
    </row>
    <row r="121" spans="1:22">
      <c r="A121" s="46" t="s">
        <v>370</v>
      </c>
      <c r="B121" s="50">
        <f>VLOOKUP($A112,'CBT Wages'!$B$6:$AE$49,18,0)</f>
        <v>0</v>
      </c>
      <c r="C121" s="51">
        <f>VLOOKUP($A112,'CBT Wages'!$B$6:$AE$49,23,0)</f>
        <v>0</v>
      </c>
      <c r="D121" s="52"/>
      <c r="E121" s="38"/>
      <c r="F121" s="157">
        <f>SUM(C121:E121)</f>
        <v>0</v>
      </c>
      <c r="G121" s="158"/>
      <c r="H121" s="36" t="s">
        <v>371</v>
      </c>
      <c r="I121" s="68"/>
      <c r="J121" s="163"/>
      <c r="K121" s="164"/>
      <c r="P121" s="19">
        <f t="shared" si="10"/>
        <v>2134</v>
      </c>
      <c r="Q121" s="19" t="e">
        <f>+J2134</f>
        <v>#REF!</v>
      </c>
      <c r="R121" s="71"/>
      <c r="T121" s="19" t="e">
        <f>VLOOKUP(R121,'CBT OT'!B55:V82,16,0)</f>
        <v>#N/A</v>
      </c>
      <c r="U121" s="19" t="e">
        <f t="shared" si="6"/>
        <v>#N/A</v>
      </c>
      <c r="V121" s="72" t="e">
        <f t="shared" si="7"/>
        <v>#REF!</v>
      </c>
    </row>
    <row r="122" spans="1:22">
      <c r="A122" s="46" t="s">
        <v>372</v>
      </c>
      <c r="B122" s="53">
        <v>0</v>
      </c>
      <c r="C122" s="51">
        <f>VLOOKUP($A112,'CBT Wages'!$B$6:$AE$49,25,0)</f>
        <v>1589</v>
      </c>
      <c r="D122" s="52"/>
      <c r="E122" s="38"/>
      <c r="F122" s="157">
        <f>SUM(C122:E122)</f>
        <v>1589</v>
      </c>
      <c r="G122" s="158"/>
      <c r="H122" s="51"/>
      <c r="I122" s="68"/>
      <c r="J122" s="163"/>
      <c r="K122" s="164"/>
      <c r="P122" s="19">
        <f t="shared" si="10"/>
        <v>2152</v>
      </c>
      <c r="Q122" s="19" t="e">
        <f>+J2152</f>
        <v>#REF!</v>
      </c>
      <c r="R122" s="71"/>
      <c r="T122" s="19" t="e">
        <f>VLOOKUP(R122,'CBT OT'!B56:V83,16,0)</f>
        <v>#N/A</v>
      </c>
      <c r="U122" s="19" t="e">
        <f t="shared" si="6"/>
        <v>#N/A</v>
      </c>
      <c r="V122" s="72" t="e">
        <f t="shared" si="7"/>
        <v>#REF!</v>
      </c>
    </row>
    <row r="123" spans="1:22">
      <c r="A123" s="46" t="s">
        <v>374</v>
      </c>
      <c r="B123" s="53">
        <v>0</v>
      </c>
      <c r="C123" s="51">
        <f>VLOOKUP($A112,'CBT Wages'!$B$6:$AE$49,26,0)</f>
        <v>1228</v>
      </c>
      <c r="D123" s="52"/>
      <c r="E123" s="38"/>
      <c r="F123" s="157">
        <f>SUM(C123:E123)</f>
        <v>1228</v>
      </c>
      <c r="G123" s="158"/>
      <c r="H123" s="51"/>
      <c r="I123" s="68"/>
      <c r="J123" s="163"/>
      <c r="K123" s="164"/>
      <c r="P123" s="19">
        <f t="shared" si="10"/>
        <v>2170</v>
      </c>
      <c r="Q123" s="19" t="e">
        <f>+J2170</f>
        <v>#REF!</v>
      </c>
      <c r="R123" s="71"/>
      <c r="T123" s="19" t="e">
        <f>VLOOKUP(R123,'CBT OT'!B57:V84,16,0)</f>
        <v>#N/A</v>
      </c>
      <c r="U123" s="19" t="e">
        <f t="shared" si="6"/>
        <v>#N/A</v>
      </c>
      <c r="V123" s="72" t="e">
        <f t="shared" si="7"/>
        <v>#REF!</v>
      </c>
    </row>
    <row r="124" spans="1:22">
      <c r="A124" s="54" t="s">
        <v>375</v>
      </c>
      <c r="B124" s="55"/>
      <c r="C124" s="143"/>
      <c r="D124" s="144"/>
      <c r="E124" s="42"/>
      <c r="F124" s="143">
        <f>SUM(D124:E124)</f>
        <v>0</v>
      </c>
      <c r="G124" s="145"/>
      <c r="H124" s="40"/>
      <c r="I124" s="69"/>
      <c r="J124" s="165"/>
      <c r="K124" s="152"/>
      <c r="P124" s="19">
        <f t="shared" si="10"/>
        <v>2188</v>
      </c>
      <c r="Q124" s="19" t="e">
        <f>+J2188</f>
        <v>#REF!</v>
      </c>
      <c r="R124" s="71"/>
      <c r="T124" s="19" t="e">
        <f>VLOOKUP(R124,'CBT OT'!B58:V85,16,0)</f>
        <v>#N/A</v>
      </c>
      <c r="U124" s="19" t="e">
        <f t="shared" si="6"/>
        <v>#N/A</v>
      </c>
      <c r="V124" s="72" t="e">
        <f t="shared" si="7"/>
        <v>#REF!</v>
      </c>
    </row>
    <row r="125" spans="1:22">
      <c r="A125" s="56" t="s">
        <v>320</v>
      </c>
      <c r="B125" s="57">
        <f>SUM(B117:B124)</f>
        <v>21325</v>
      </c>
      <c r="C125" s="146">
        <f>SUM(C117:D124)</f>
        <v>24142</v>
      </c>
      <c r="D125" s="147"/>
      <c r="E125" s="58"/>
      <c r="F125" s="146">
        <f>SUM(F117:F124)+F115</f>
        <v>25292</v>
      </c>
      <c r="G125" s="148">
        <f t="shared" ref="G125" si="12">SUM(G117:G124)</f>
        <v>0</v>
      </c>
      <c r="H125" s="59"/>
      <c r="I125" s="70">
        <f>SUM(I117:I124)</f>
        <v>2436.7599999999998</v>
      </c>
      <c r="J125" s="57" t="s">
        <v>376</v>
      </c>
      <c r="K125" s="57" t="str">
        <f>VLOOKUP($A112,'CBT Wages'!$B$6:$AF$49,6,0)</f>
        <v>SUP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OT'!B59:V86,16,0)</f>
        <v>#N/A</v>
      </c>
      <c r="U125" s="19" t="e">
        <f t="shared" si="6"/>
        <v>#N/A</v>
      </c>
      <c r="V125" s="72" t="e">
        <f t="shared" si="7"/>
        <v>#REF!</v>
      </c>
    </row>
    <row r="126" spans="1:22">
      <c r="P126" s="19">
        <f t="shared" si="10"/>
        <v>2224</v>
      </c>
      <c r="Q126" s="19" t="e">
        <f>+J2224</f>
        <v>#REF!</v>
      </c>
      <c r="R126" s="71"/>
      <c r="T126" s="19" t="e">
        <f>VLOOKUP(R126,'CBT OT'!B60:V87,16,0)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>
      <c r="A127" s="20" t="s">
        <v>337</v>
      </c>
      <c r="B127" s="21"/>
      <c r="C127" s="21"/>
      <c r="D127" s="21"/>
      <c r="E127" s="178" t="str">
        <f>+$E$1</f>
        <v>Salary Slip Oct 2019</v>
      </c>
      <c r="F127" s="178"/>
      <c r="G127" s="178"/>
      <c r="H127" s="178"/>
      <c r="I127" s="178"/>
      <c r="J127" s="178"/>
      <c r="K127" s="179"/>
      <c r="P127" s="19">
        <f t="shared" si="10"/>
        <v>2242</v>
      </c>
      <c r="Q127" s="19" t="e">
        <f>+J2242</f>
        <v>#REF!</v>
      </c>
      <c r="R127" s="71"/>
      <c r="T127" s="19" t="e">
        <f>VLOOKUP(R127,'CBT OT'!B61:V88,16,0)</f>
        <v>#N/A</v>
      </c>
      <c r="U127" s="19" t="e">
        <f t="shared" si="6"/>
        <v>#N/A</v>
      </c>
      <c r="V127" s="72" t="e">
        <f t="shared" si="7"/>
        <v>#REF!</v>
      </c>
    </row>
    <row r="128" spans="1:2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OT'!B62:V89,16,0)</f>
        <v>#N/A</v>
      </c>
      <c r="U128" s="19" t="e">
        <f t="shared" si="6"/>
        <v>#N/A</v>
      </c>
      <c r="V128" s="72" t="e">
        <f t="shared" si="7"/>
        <v>#REF!</v>
      </c>
    </row>
    <row r="129" spans="1:2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OT'!B63:V90,16,0)</f>
        <v>#N/A</v>
      </c>
      <c r="U129" s="19" t="e">
        <f t="shared" si="6"/>
        <v>#N/A</v>
      </c>
      <c r="V129" s="72" t="e">
        <f t="shared" si="7"/>
        <v>#REF!</v>
      </c>
    </row>
    <row r="130" spans="1:22">
      <c r="A130" s="30">
        <f>+'CBT Wages'!B12</f>
        <v>3562016859</v>
      </c>
      <c r="B130" s="124" t="str">
        <f>VLOOKUP($A130,'CBT Wages'!$B$6:$AE$49,8,0)</f>
        <v>100602011514</v>
      </c>
      <c r="C130" s="26"/>
      <c r="D130" s="31" t="str">
        <f>VLOOKUP($A130,'CBT Wages'!$B$6:$AE$49,9,0)</f>
        <v>6925327635</v>
      </c>
      <c r="E130" s="31">
        <f>VLOOKUP($A130,'CBT Wages'!$B$6:$AE$49,10,0)</f>
        <v>25</v>
      </c>
      <c r="F130" s="31">
        <f>VLOOKUP($A130,'CBT Wages'!$B$6:$AE$49,14,0)</f>
        <v>23</v>
      </c>
      <c r="G130" s="32">
        <f>VLOOKUP($A130,'CBT Wages'!$B$6:$AE$49,5,0)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OT'!B64:V91,16,0)</f>
        <v>#N/A</v>
      </c>
      <c r="U130" s="19" t="e">
        <f t="shared" si="6"/>
        <v>#N/A</v>
      </c>
      <c r="V130" s="72" t="e">
        <f t="shared" si="7"/>
        <v>#REF!</v>
      </c>
    </row>
    <row r="131" spans="1:22">
      <c r="A131" s="34" t="s">
        <v>350</v>
      </c>
      <c r="B131" s="31" t="str">
        <f>VLOOKUP($A130,'CBT Wages'!$B$6:$AE$49,3,0)</f>
        <v>Ravi Singh</v>
      </c>
      <c r="C131" s="21"/>
      <c r="D131" s="21"/>
      <c r="E131" s="35"/>
      <c r="F131" s="35"/>
      <c r="G131" s="35"/>
      <c r="H131" s="151" t="s">
        <v>351</v>
      </c>
      <c r="I131" s="174">
        <v>0</v>
      </c>
      <c r="J131" s="176"/>
      <c r="K131" s="174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OT'!B65:V92,16,0)</f>
        <v>#N/A</v>
      </c>
      <c r="U131" s="19" t="e">
        <f t="shared" si="6"/>
        <v>#N/A</v>
      </c>
      <c r="V131" s="72" t="e">
        <f t="shared" si="7"/>
        <v>#REF!</v>
      </c>
    </row>
    <row r="132" spans="1:22">
      <c r="A132" s="36" t="s">
        <v>352</v>
      </c>
      <c r="B132" s="27" t="str">
        <f>VLOOKUP($A130,'CBT Wages'!$B$6:$AE$49,4,0)</f>
        <v>Chandrma Singh</v>
      </c>
      <c r="C132" s="21"/>
      <c r="D132" s="21"/>
      <c r="E132" s="28" t="s">
        <v>322</v>
      </c>
      <c r="F132" s="37">
        <f>VLOOKUP($A130,'CBT OT'!$B$6:$O$431,9,0)</f>
        <v>0</v>
      </c>
      <c r="G132" s="38"/>
      <c r="H132" s="152"/>
      <c r="I132" s="175"/>
      <c r="J132" s="177"/>
      <c r="K132" s="175"/>
      <c r="P132" s="19">
        <f t="shared" si="10"/>
        <v>2332</v>
      </c>
      <c r="Q132" s="19" t="e">
        <f>+J2332</f>
        <v>#REF!</v>
      </c>
      <c r="R132" s="71"/>
      <c r="T132" s="19" t="e">
        <f>VLOOKUP(R132,'CBT OT'!B66:V93,16,0)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>
      <c r="A133" s="39" t="s">
        <v>353</v>
      </c>
      <c r="B133" s="40" t="e">
        <f>VLOOKUP($A130,'CBT Wages'!$B$6:$AR$49,44,0)</f>
        <v>#REF!</v>
      </c>
      <c r="C133" s="41"/>
      <c r="D133" s="41"/>
      <c r="E133" s="35" t="s">
        <v>354</v>
      </c>
      <c r="F133" s="37">
        <f>VLOOKUP($A130,'CBT OT'!$B$6:$V$431,16,0)</f>
        <v>0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OT'!B67:V94,16,0)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>
      <c r="A134" s="168" t="s">
        <v>356</v>
      </c>
      <c r="B134" s="169"/>
      <c r="C134" s="163" t="s">
        <v>357</v>
      </c>
      <c r="D134" s="164"/>
      <c r="E134" s="45"/>
      <c r="F134" s="170" t="s">
        <v>358</v>
      </c>
      <c r="G134" s="164"/>
      <c r="H134" s="171" t="s">
        <v>359</v>
      </c>
      <c r="I134" s="161"/>
      <c r="J134" s="172" t="s">
        <v>360</v>
      </c>
      <c r="K134" s="173"/>
      <c r="P134" s="19">
        <f t="shared" si="10"/>
        <v>2368</v>
      </c>
      <c r="Q134" s="19" t="e">
        <f>+J2368</f>
        <v>#REF!</v>
      </c>
      <c r="R134" s="71"/>
      <c r="T134" s="19" t="e">
        <f>VLOOKUP(R134,'CBT OT'!B68:V95,16,0)</f>
        <v>#N/A</v>
      </c>
      <c r="U134" s="19" t="e">
        <f t="shared" si="13"/>
        <v>#N/A</v>
      </c>
      <c r="V134" s="72" t="e">
        <f t="shared" si="14"/>
        <v>#REF!</v>
      </c>
    </row>
    <row r="135" spans="1:22">
      <c r="A135" s="46" t="s">
        <v>361</v>
      </c>
      <c r="B135" s="47">
        <f>VLOOKUP($A130,'CBT Wages'!$B$6:$AE$49,15,0)</f>
        <v>17234</v>
      </c>
      <c r="C135" s="31">
        <f>VLOOKUP($A130,'CBT Wages'!$B$6:$AE$49,20,0)</f>
        <v>15855</v>
      </c>
      <c r="D135" s="48"/>
      <c r="E135" s="49"/>
      <c r="F135" s="153">
        <f>SUM(C135:E135)</f>
        <v>15855</v>
      </c>
      <c r="G135" s="154"/>
      <c r="H135" s="34" t="s">
        <v>362</v>
      </c>
      <c r="I135" s="26">
        <f>VLOOKUP($A130,'CBT Wages'!$B$6:$AE$49,29,0)</f>
        <v>2012.1599999999999</v>
      </c>
      <c r="J135" s="155"/>
      <c r="K135" s="156"/>
      <c r="P135" s="19">
        <f t="shared" si="10"/>
        <v>2386</v>
      </c>
      <c r="Q135" s="19" t="e">
        <f>+J2386</f>
        <v>#REF!</v>
      </c>
      <c r="R135" s="71"/>
      <c r="T135" s="19" t="e">
        <f>VLOOKUP(R135,'CBT OT'!B69:V96,16,0)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>
      <c r="A136" s="46" t="s">
        <v>363</v>
      </c>
      <c r="B136" s="50">
        <f>VLOOKUP($A130,'CBT Wages'!$B$6:$AE$49,16,0)</f>
        <v>0</v>
      </c>
      <c r="C136" s="51">
        <f>VLOOKUP($A130,'CBT Wages'!$B$6:$AE$49,21,0)</f>
        <v>0</v>
      </c>
      <c r="D136" s="52"/>
      <c r="E136" s="38"/>
      <c r="F136" s="157">
        <f>SUM(C136:E136)</f>
        <v>0</v>
      </c>
      <c r="G136" s="158"/>
      <c r="H136" s="36" t="s">
        <v>364</v>
      </c>
      <c r="I136" s="68">
        <f>VLOOKUP($A130,'CBT Wages'!$B$6:$AE$49,28,0)</f>
        <v>136</v>
      </c>
      <c r="J136" s="159">
        <f>F143-I143</f>
        <v>15939.84</v>
      </c>
      <c r="K136" s="160"/>
      <c r="P136" s="19">
        <f t="shared" si="10"/>
        <v>2404</v>
      </c>
      <c r="Q136" s="19" t="e">
        <f>+J2404</f>
        <v>#REF!</v>
      </c>
      <c r="R136" s="71"/>
      <c r="T136" s="19" t="e">
        <f>VLOOKUP(R136,'CBT OT'!B70:V97,16,0)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>
      <c r="A137" s="46" t="s">
        <v>365</v>
      </c>
      <c r="B137" s="50">
        <f>VLOOKUP($A130,'CBT Wages'!$B$6:$AE$49,17,0)</f>
        <v>0</v>
      </c>
      <c r="C137" s="51">
        <f>VLOOKUP($A130,'CBT Wages'!$B$6:$AE$49,22,0)</f>
        <v>0</v>
      </c>
      <c r="D137" s="52"/>
      <c r="E137" s="38"/>
      <c r="F137" s="157">
        <f>SUM(C137:E137)</f>
        <v>0</v>
      </c>
      <c r="G137" s="158"/>
      <c r="H137" s="36" t="s">
        <v>366</v>
      </c>
      <c r="I137" s="68">
        <f>VLOOKUP($A130,'CBT Wages'!$B$6:$AE$49,30,0)</f>
        <v>1</v>
      </c>
      <c r="J137" s="161" t="s">
        <v>367</v>
      </c>
      <c r="K137" s="162"/>
    </row>
    <row r="138" spans="1:22">
      <c r="A138" s="46" t="s">
        <v>368</v>
      </c>
      <c r="B138" s="50">
        <v>0</v>
      </c>
      <c r="C138" s="51">
        <v>0</v>
      </c>
      <c r="D138" s="52"/>
      <c r="E138" s="38"/>
      <c r="F138" s="157">
        <f>SUM(D138:E138)</f>
        <v>0</v>
      </c>
      <c r="G138" s="158"/>
      <c r="H138" s="36" t="s">
        <v>369</v>
      </c>
      <c r="I138" s="68"/>
      <c r="J138" s="163"/>
      <c r="K138" s="164"/>
    </row>
    <row r="139" spans="1:22">
      <c r="A139" s="46" t="s">
        <v>370</v>
      </c>
      <c r="B139" s="50">
        <f>VLOOKUP($A130,'CBT Wages'!$B$6:$AE$49,18,0)</f>
        <v>0</v>
      </c>
      <c r="C139" s="51">
        <f>VLOOKUP($A130,'CBT Wages'!$B$6:$AE$49,23,0)</f>
        <v>0</v>
      </c>
      <c r="D139" s="52"/>
      <c r="E139" s="38"/>
      <c r="F139" s="157">
        <f>SUM(C139:E139)</f>
        <v>0</v>
      </c>
      <c r="G139" s="158"/>
      <c r="H139" s="36" t="s">
        <v>371</v>
      </c>
      <c r="I139" s="68"/>
      <c r="J139" s="163"/>
      <c r="K139" s="164"/>
    </row>
    <row r="140" spans="1:22">
      <c r="A140" s="46" t="s">
        <v>372</v>
      </c>
      <c r="B140" s="53">
        <v>0</v>
      </c>
      <c r="C140" s="51">
        <f>VLOOKUP($A130,'CBT Wages'!$B$6:$AE$49,25,0)</f>
        <v>1321</v>
      </c>
      <c r="D140" s="52"/>
      <c r="E140" s="38"/>
      <c r="F140" s="157">
        <f>SUM(C140:E140)</f>
        <v>1321</v>
      </c>
      <c r="G140" s="158"/>
      <c r="H140" s="51"/>
      <c r="I140" s="68"/>
      <c r="J140" s="163"/>
      <c r="K140" s="164"/>
    </row>
    <row r="141" spans="1:22">
      <c r="A141" s="46" t="s">
        <v>374</v>
      </c>
      <c r="B141" s="53">
        <v>0</v>
      </c>
      <c r="C141" s="51">
        <f>VLOOKUP($A130,'CBT Wages'!$B$6:$AE$49,26,0)</f>
        <v>913</v>
      </c>
      <c r="D141" s="52"/>
      <c r="E141" s="38"/>
      <c r="F141" s="157">
        <f>SUM(C141:E141)</f>
        <v>913</v>
      </c>
      <c r="G141" s="158"/>
      <c r="H141" s="51"/>
      <c r="I141" s="68"/>
      <c r="J141" s="163"/>
      <c r="K141" s="164"/>
    </row>
    <row r="142" spans="1:22">
      <c r="A142" s="54" t="s">
        <v>375</v>
      </c>
      <c r="B142" s="55"/>
      <c r="C142" s="143"/>
      <c r="D142" s="144"/>
      <c r="E142" s="42"/>
      <c r="F142" s="143">
        <f>SUM(D142:E142)</f>
        <v>0</v>
      </c>
      <c r="G142" s="145"/>
      <c r="H142" s="40"/>
      <c r="I142" s="69"/>
      <c r="J142" s="165"/>
      <c r="K142" s="152"/>
    </row>
    <row r="143" spans="1:22">
      <c r="A143" s="56" t="s">
        <v>320</v>
      </c>
      <c r="B143" s="57">
        <f>SUM(B135:B142)</f>
        <v>17234</v>
      </c>
      <c r="C143" s="146">
        <f>SUM(C135:D142)</f>
        <v>18089</v>
      </c>
      <c r="D143" s="147"/>
      <c r="E143" s="58"/>
      <c r="F143" s="146">
        <f>SUM(F135:F142)+F133</f>
        <v>18089</v>
      </c>
      <c r="G143" s="148">
        <f t="shared" ref="G143" si="15">SUM(G135:G142)</f>
        <v>0</v>
      </c>
      <c r="H143" s="59"/>
      <c r="I143" s="70">
        <f>SUM(I135:I142)</f>
        <v>2149.16</v>
      </c>
      <c r="J143" s="57" t="s">
        <v>376</v>
      </c>
      <c r="K143" s="57" t="str">
        <f>VLOOKUP($A130,'CBT Wages'!$B$6:$AF$49,6,0)</f>
        <v>MHE</v>
      </c>
    </row>
    <row r="145" spans="1:11" ht="15.75">
      <c r="A145" s="20" t="s">
        <v>337</v>
      </c>
      <c r="B145" s="21"/>
      <c r="C145" s="21"/>
      <c r="D145" s="21"/>
      <c r="E145" s="178" t="str">
        <f>+$E$1</f>
        <v>Salary Slip Oct 2019</v>
      </c>
      <c r="F145" s="178"/>
      <c r="G145" s="178"/>
      <c r="H145" s="178"/>
      <c r="I145" s="178"/>
      <c r="J145" s="178"/>
      <c r="K145" s="179"/>
    </row>
    <row r="146" spans="1:11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>
      <c r="A148" s="30">
        <f>+'CBT Wages'!B13</f>
        <v>3562016860</v>
      </c>
      <c r="B148" s="31" t="str">
        <f>VLOOKUP($A148,'CBT Wages'!$B$6:$AE$49,8,0)</f>
        <v>100790454436</v>
      </c>
      <c r="C148" s="26"/>
      <c r="D148" s="31" t="str">
        <f>VLOOKUP($A148,'CBT Wages'!$B$6:$AE$49,9,0)</f>
        <v>6926208346</v>
      </c>
      <c r="E148" s="31">
        <f>VLOOKUP($A148,'CBT Wages'!$B$6:$AE$49,10,0)</f>
        <v>25</v>
      </c>
      <c r="F148" s="31">
        <f>VLOOKUP($A148,'CBT Wages'!$B$6:$AE$49,14,0)</f>
        <v>24</v>
      </c>
      <c r="G148" s="32">
        <f>VLOOKUP($A148,'CBT Wages'!$B$6:$AE$49,5,0)</f>
        <v>43344</v>
      </c>
      <c r="H148" s="33" t="s">
        <v>349</v>
      </c>
      <c r="I148" s="64">
        <v>0</v>
      </c>
      <c r="J148" s="65"/>
      <c r="K148" s="64">
        <v>0</v>
      </c>
    </row>
    <row r="149" spans="1:11">
      <c r="A149" s="34" t="s">
        <v>350</v>
      </c>
      <c r="B149" s="31" t="str">
        <f>VLOOKUP($A148,'CBT Wages'!$B$6:$AE$49,3,0)</f>
        <v>Vishnu Singh Bhadauria</v>
      </c>
      <c r="C149" s="21"/>
      <c r="D149" s="21"/>
      <c r="E149" s="35"/>
      <c r="F149" s="35"/>
      <c r="G149" s="35"/>
      <c r="H149" s="151" t="s">
        <v>351</v>
      </c>
      <c r="I149" s="174">
        <v>0</v>
      </c>
      <c r="J149" s="176"/>
      <c r="K149" s="174">
        <v>0</v>
      </c>
    </row>
    <row r="150" spans="1:11">
      <c r="A150" s="36" t="s">
        <v>352</v>
      </c>
      <c r="B150" s="27" t="str">
        <f>VLOOKUP($A148,'CBT Wages'!$B$6:$AE$49,4,0)</f>
        <v xml:space="preserve">Keshav Singh </v>
      </c>
      <c r="C150" s="21"/>
      <c r="D150" s="21"/>
      <c r="E150" s="28" t="s">
        <v>322</v>
      </c>
      <c r="F150" s="37">
        <f>VLOOKUP($A148,'CBT OT'!$B$6:$O$431,9,0)</f>
        <v>0</v>
      </c>
      <c r="G150" s="38"/>
      <c r="H150" s="152"/>
      <c r="I150" s="175"/>
      <c r="J150" s="177"/>
      <c r="K150" s="175"/>
    </row>
    <row r="151" spans="1:11">
      <c r="A151" s="39" t="s">
        <v>353</v>
      </c>
      <c r="B151" s="40" t="e">
        <f>VLOOKUP($A148,'CBT Wages'!$B$6:$AR$49,44,0)</f>
        <v>#REF!</v>
      </c>
      <c r="C151" s="41"/>
      <c r="D151" s="41"/>
      <c r="E151" s="35" t="s">
        <v>354</v>
      </c>
      <c r="F151" s="37">
        <f>VLOOKUP($A148,'CBT OT'!$B$6:$V$431,16,0)</f>
        <v>0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>
      <c r="A152" s="168" t="s">
        <v>356</v>
      </c>
      <c r="B152" s="169"/>
      <c r="C152" s="163" t="s">
        <v>357</v>
      </c>
      <c r="D152" s="164"/>
      <c r="E152" s="45"/>
      <c r="F152" s="170" t="s">
        <v>358</v>
      </c>
      <c r="G152" s="164"/>
      <c r="H152" s="171" t="s">
        <v>359</v>
      </c>
      <c r="I152" s="161"/>
      <c r="J152" s="172" t="s">
        <v>360</v>
      </c>
      <c r="K152" s="173"/>
    </row>
    <row r="153" spans="1:11">
      <c r="A153" s="46" t="s">
        <v>361</v>
      </c>
      <c r="B153" s="47">
        <f>VLOOKUP($A148,'CBT Wages'!$B$6:$AE$49,15,0)</f>
        <v>17234</v>
      </c>
      <c r="C153" s="31">
        <f>VLOOKUP($A148,'CBT Wages'!$B$6:$AE$49,20,0)</f>
        <v>16545</v>
      </c>
      <c r="D153" s="48"/>
      <c r="E153" s="49"/>
      <c r="F153" s="153">
        <f>SUM(C153:E153)</f>
        <v>16545</v>
      </c>
      <c r="G153" s="154"/>
      <c r="H153" s="34" t="s">
        <v>362</v>
      </c>
      <c r="I153" s="26">
        <f>VLOOKUP($A148,'CBT Wages'!$B$6:$AE$49,29,0)</f>
        <v>2099.7599999999998</v>
      </c>
      <c r="J153" s="155"/>
      <c r="K153" s="156"/>
    </row>
    <row r="154" spans="1:11" ht="14.25">
      <c r="A154" s="46" t="s">
        <v>363</v>
      </c>
      <c r="B154" s="50">
        <f>VLOOKUP($A148,'CBT Wages'!$B$6:$AE$49,16,0)</f>
        <v>0</v>
      </c>
      <c r="C154" s="51">
        <f>VLOOKUP($A148,'CBT Wages'!$B$6:$AE$49,21,0)</f>
        <v>0</v>
      </c>
      <c r="D154" s="52"/>
      <c r="E154" s="38"/>
      <c r="F154" s="157">
        <f>SUM(C154:E154)</f>
        <v>0</v>
      </c>
      <c r="G154" s="158"/>
      <c r="H154" s="36" t="s">
        <v>364</v>
      </c>
      <c r="I154" s="68">
        <f>VLOOKUP($A148,'CBT Wages'!$B$6:$AE$49,28,0)</f>
        <v>142</v>
      </c>
      <c r="J154" s="159">
        <f>F161-I161</f>
        <v>16634.240000000002</v>
      </c>
      <c r="K154" s="160"/>
    </row>
    <row r="155" spans="1:11" ht="12.75" customHeight="1">
      <c r="A155" s="46" t="s">
        <v>365</v>
      </c>
      <c r="B155" s="50">
        <f>VLOOKUP($A148,'CBT Wages'!$B$6:$AE$49,17,0)</f>
        <v>0</v>
      </c>
      <c r="C155" s="51">
        <f>VLOOKUP($A148,'CBT Wages'!$B$6:$AE$49,22,0)</f>
        <v>0</v>
      </c>
      <c r="D155" s="52"/>
      <c r="E155" s="38"/>
      <c r="F155" s="157">
        <f>SUM(C155:E155)</f>
        <v>0</v>
      </c>
      <c r="G155" s="158"/>
      <c r="H155" s="36" t="s">
        <v>366</v>
      </c>
      <c r="I155" s="68">
        <f>VLOOKUP($A148,'CBT Wages'!$B$6:$AE$49,30,0)</f>
        <v>1</v>
      </c>
      <c r="J155" s="161" t="s">
        <v>367</v>
      </c>
      <c r="K155" s="162"/>
    </row>
    <row r="156" spans="1:11">
      <c r="A156" s="46" t="s">
        <v>368</v>
      </c>
      <c r="B156" s="50">
        <v>0</v>
      </c>
      <c r="C156" s="51">
        <v>0</v>
      </c>
      <c r="D156" s="52"/>
      <c r="E156" s="38"/>
      <c r="F156" s="157">
        <f>SUM(D156:E156)</f>
        <v>0</v>
      </c>
      <c r="G156" s="158"/>
      <c r="H156" s="36" t="s">
        <v>369</v>
      </c>
      <c r="I156" s="68"/>
      <c r="J156" s="163"/>
      <c r="K156" s="164"/>
    </row>
    <row r="157" spans="1:11">
      <c r="A157" s="46" t="s">
        <v>370</v>
      </c>
      <c r="B157" s="50">
        <f>VLOOKUP($A148,'CBT Wages'!$B$6:$AE$49,18,0)</f>
        <v>0</v>
      </c>
      <c r="C157" s="51">
        <f>VLOOKUP($A148,'CBT Wages'!$B$6:$AE$49,23,0)</f>
        <v>0</v>
      </c>
      <c r="D157" s="52"/>
      <c r="E157" s="38"/>
      <c r="F157" s="157">
        <f>SUM(C157:E157)</f>
        <v>0</v>
      </c>
      <c r="G157" s="158"/>
      <c r="H157" s="36" t="s">
        <v>371</v>
      </c>
      <c r="I157" s="68"/>
      <c r="J157" s="163"/>
      <c r="K157" s="164"/>
    </row>
    <row r="158" spans="1:11">
      <c r="A158" s="46" t="s">
        <v>372</v>
      </c>
      <c r="B158" s="53">
        <v>0</v>
      </c>
      <c r="C158" s="51">
        <f>VLOOKUP($A148,'CBT Wages'!$B$6:$AE$49,25,0)</f>
        <v>1379</v>
      </c>
      <c r="D158" s="52"/>
      <c r="E158" s="38"/>
      <c r="F158" s="157">
        <f>SUM(C158:E158)</f>
        <v>1379</v>
      </c>
      <c r="G158" s="158"/>
      <c r="H158" s="51"/>
      <c r="I158" s="68"/>
      <c r="J158" s="163"/>
      <c r="K158" s="164"/>
    </row>
    <row r="159" spans="1:11">
      <c r="A159" s="46" t="s">
        <v>374</v>
      </c>
      <c r="B159" s="53">
        <v>0</v>
      </c>
      <c r="C159" s="51">
        <f>VLOOKUP($A148,'CBT Wages'!$B$6:$AE$49,26,0)</f>
        <v>953</v>
      </c>
      <c r="D159" s="52"/>
      <c r="E159" s="38"/>
      <c r="F159" s="157">
        <f>SUM(C159:E159)</f>
        <v>953</v>
      </c>
      <c r="G159" s="158"/>
      <c r="H159" s="51"/>
      <c r="I159" s="68"/>
      <c r="J159" s="163"/>
      <c r="K159" s="164"/>
    </row>
    <row r="160" spans="1:11">
      <c r="A160" s="54" t="s">
        <v>375</v>
      </c>
      <c r="B160" s="55"/>
      <c r="C160" s="143"/>
      <c r="D160" s="144"/>
      <c r="E160" s="42"/>
      <c r="F160" s="143">
        <f>SUM(D160:E160)</f>
        <v>0</v>
      </c>
      <c r="G160" s="145"/>
      <c r="H160" s="40"/>
      <c r="I160" s="69"/>
      <c r="J160" s="165"/>
      <c r="K160" s="152"/>
    </row>
    <row r="161" spans="1:11">
      <c r="A161" s="56" t="s">
        <v>320</v>
      </c>
      <c r="B161" s="57">
        <f>SUM(B153:B160)</f>
        <v>17234</v>
      </c>
      <c r="C161" s="146">
        <f>SUM(C153:D160)</f>
        <v>18877</v>
      </c>
      <c r="D161" s="147"/>
      <c r="E161" s="58"/>
      <c r="F161" s="146">
        <f>SUM(F153:F160)+F151</f>
        <v>18877</v>
      </c>
      <c r="G161" s="148">
        <f t="shared" ref="G161" si="16">SUM(G153:G160)</f>
        <v>0</v>
      </c>
      <c r="H161" s="59"/>
      <c r="I161" s="70">
        <f>SUM(I153:I160)</f>
        <v>2242.7599999999998</v>
      </c>
      <c r="J161" s="57" t="s">
        <v>376</v>
      </c>
      <c r="K161" s="57" t="str">
        <f>VLOOKUP($A148,'CBT Wages'!$B$6:$AF$49,6,0)</f>
        <v>MHE</v>
      </c>
    </row>
    <row r="163" spans="1:11" ht="15.75">
      <c r="A163" s="20" t="s">
        <v>337</v>
      </c>
      <c r="B163" s="21"/>
      <c r="C163" s="21"/>
      <c r="D163" s="21"/>
      <c r="E163" s="178" t="str">
        <f>+$E$1</f>
        <v>Salary Slip Oct 2019</v>
      </c>
      <c r="F163" s="178"/>
      <c r="G163" s="178"/>
      <c r="H163" s="178"/>
      <c r="I163" s="178"/>
      <c r="J163" s="178"/>
      <c r="K163" s="179"/>
    </row>
    <row r="164" spans="1:11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>
      <c r="A166" s="30" t="e">
        <f>+'CBT Wages'!#REF!</f>
        <v>#REF!</v>
      </c>
      <c r="B166" s="124" t="e">
        <f>VLOOKUP($A166,'CBT Wages'!$B$6:$AE$49,8,0)</f>
        <v>#REF!</v>
      </c>
      <c r="C166" s="26"/>
      <c r="D166" s="31" t="e">
        <f>VLOOKUP($A166,'CBT Wages'!$B$6:$AE$49,9,0)</f>
        <v>#REF!</v>
      </c>
      <c r="E166" s="31" t="e">
        <f>VLOOKUP($A166,'CBT Wages'!$B$6:$AE$49,10,0)</f>
        <v>#REF!</v>
      </c>
      <c r="F166" s="31" t="e">
        <f>VLOOKUP($A166,'CBT Wages'!$B$6:$AE$49,14,0)</f>
        <v>#REF!</v>
      </c>
      <c r="G166" s="32" t="e">
        <f>VLOOKUP($A166,'CBT Wages'!$B$6:$AE$49,5,0)</f>
        <v>#REF!</v>
      </c>
      <c r="H166" s="33" t="s">
        <v>349</v>
      </c>
      <c r="I166" s="64">
        <v>0</v>
      </c>
      <c r="J166" s="65"/>
      <c r="K166" s="64">
        <v>0</v>
      </c>
    </row>
    <row r="167" spans="1:11">
      <c r="A167" s="34" t="s">
        <v>350</v>
      </c>
      <c r="B167" s="31" t="e">
        <f>VLOOKUP($A166,'CBT Wages'!$B$6:$AE$49,3,0)</f>
        <v>#REF!</v>
      </c>
      <c r="C167" s="21"/>
      <c r="D167" s="21"/>
      <c r="E167" s="35"/>
      <c r="F167" s="35"/>
      <c r="G167" s="35"/>
      <c r="H167" s="151" t="s">
        <v>351</v>
      </c>
      <c r="I167" s="174">
        <v>0</v>
      </c>
      <c r="J167" s="176"/>
      <c r="K167" s="174">
        <v>0</v>
      </c>
    </row>
    <row r="168" spans="1:11">
      <c r="A168" s="36" t="s">
        <v>352</v>
      </c>
      <c r="B168" s="27" t="e">
        <f>VLOOKUP($A166,'CBT Wages'!$B$6:$AE$49,4,0)</f>
        <v>#REF!</v>
      </c>
      <c r="C168" s="21"/>
      <c r="D168" s="21"/>
      <c r="E168" s="28" t="s">
        <v>322</v>
      </c>
      <c r="F168" s="37" t="e">
        <f>VLOOKUP($A166,'CBT OT'!$B$6:$O$431,9,0)</f>
        <v>#REF!</v>
      </c>
      <c r="G168" s="38"/>
      <c r="H168" s="152"/>
      <c r="I168" s="175"/>
      <c r="J168" s="177"/>
      <c r="K168" s="175"/>
    </row>
    <row r="169" spans="1:11">
      <c r="A169" s="39" t="s">
        <v>353</v>
      </c>
      <c r="B169" s="40" t="e">
        <f>VLOOKUP($A166,'CBT Wages'!$B$6:$AR$49,44,0)</f>
        <v>#REF!</v>
      </c>
      <c r="C169" s="41"/>
      <c r="D169" s="41"/>
      <c r="E169" s="35" t="s">
        <v>354</v>
      </c>
      <c r="F169" s="37" t="e">
        <f>VLOOKUP($A166,'CBT OT'!$B$6:$V$431,16,0)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>
      <c r="A170" s="168" t="s">
        <v>356</v>
      </c>
      <c r="B170" s="169"/>
      <c r="C170" s="163" t="s">
        <v>357</v>
      </c>
      <c r="D170" s="164"/>
      <c r="E170" s="45"/>
      <c r="F170" s="170" t="s">
        <v>358</v>
      </c>
      <c r="G170" s="164"/>
      <c r="H170" s="171" t="s">
        <v>359</v>
      </c>
      <c r="I170" s="161"/>
      <c r="J170" s="172" t="s">
        <v>360</v>
      </c>
      <c r="K170" s="173"/>
    </row>
    <row r="171" spans="1:11">
      <c r="A171" s="46" t="s">
        <v>361</v>
      </c>
      <c r="B171" s="47" t="e">
        <f>VLOOKUP($A166,'CBT Wages'!$B$6:$AE$49,15,0)</f>
        <v>#REF!</v>
      </c>
      <c r="C171" s="31" t="e">
        <f>VLOOKUP($A166,'CBT Wages'!$B$6:$AE$49,20,0)</f>
        <v>#REF!</v>
      </c>
      <c r="D171" s="48"/>
      <c r="E171" s="49"/>
      <c r="F171" s="153" t="e">
        <f>SUM(C171:E171)</f>
        <v>#REF!</v>
      </c>
      <c r="G171" s="154"/>
      <c r="H171" s="34" t="s">
        <v>362</v>
      </c>
      <c r="I171" s="26" t="e">
        <f>VLOOKUP($A166,'CBT Wages'!$B$6:$AE$49,29,0)</f>
        <v>#REF!</v>
      </c>
      <c r="J171" s="155"/>
      <c r="K171" s="156"/>
    </row>
    <row r="172" spans="1:11" ht="14.25">
      <c r="A172" s="46" t="s">
        <v>363</v>
      </c>
      <c r="B172" s="50" t="e">
        <f>VLOOKUP($A166,'CBT Wages'!$B$6:$AE$49,16,0)</f>
        <v>#REF!</v>
      </c>
      <c r="C172" s="51" t="e">
        <f>VLOOKUP($A166,'CBT Wages'!$B$6:$AE$49,21,0)</f>
        <v>#REF!</v>
      </c>
      <c r="D172" s="52"/>
      <c r="E172" s="38"/>
      <c r="F172" s="157" t="e">
        <f>SUM(C172:E172)</f>
        <v>#REF!</v>
      </c>
      <c r="G172" s="158"/>
      <c r="H172" s="36" t="s">
        <v>364</v>
      </c>
      <c r="I172" s="68" t="e">
        <f>VLOOKUP($A166,'CBT Wages'!$B$6:$AE$49,28,0)</f>
        <v>#REF!</v>
      </c>
      <c r="J172" s="159" t="e">
        <f>F179-I179</f>
        <v>#REF!</v>
      </c>
      <c r="K172" s="160"/>
    </row>
    <row r="173" spans="1:11" ht="12.75" customHeight="1">
      <c r="A173" s="46" t="s">
        <v>365</v>
      </c>
      <c r="B173" s="50" t="e">
        <f>VLOOKUP($A166,'CBT Wages'!$B$6:$AE$49,17,0)</f>
        <v>#REF!</v>
      </c>
      <c r="C173" s="51" t="e">
        <f>VLOOKUP($A166,'CBT Wages'!$B$6:$AE$49,22,0)</f>
        <v>#REF!</v>
      </c>
      <c r="D173" s="52"/>
      <c r="E173" s="38"/>
      <c r="F173" s="157" t="e">
        <f>SUM(C173:E173)</f>
        <v>#REF!</v>
      </c>
      <c r="G173" s="158"/>
      <c r="H173" s="36" t="s">
        <v>366</v>
      </c>
      <c r="I173" s="68" t="e">
        <f>VLOOKUP($A166,'CBT Wages'!$B$6:$AE$49,30,0)</f>
        <v>#REF!</v>
      </c>
      <c r="J173" s="161" t="s">
        <v>367</v>
      </c>
      <c r="K173" s="162"/>
    </row>
    <row r="174" spans="1:11">
      <c r="A174" s="46" t="s">
        <v>368</v>
      </c>
      <c r="B174" s="50">
        <v>0</v>
      </c>
      <c r="C174" s="51">
        <v>0</v>
      </c>
      <c r="D174" s="52"/>
      <c r="E174" s="38"/>
      <c r="F174" s="157">
        <f>SUM(D174:E174)</f>
        <v>0</v>
      </c>
      <c r="G174" s="158"/>
      <c r="H174" s="36" t="s">
        <v>369</v>
      </c>
      <c r="I174" s="68"/>
      <c r="J174" s="163"/>
      <c r="K174" s="164"/>
    </row>
    <row r="175" spans="1:11">
      <c r="A175" s="46" t="s">
        <v>370</v>
      </c>
      <c r="B175" s="50" t="e">
        <f>VLOOKUP($A166,'CBT Wages'!$B$6:$AE$49,18,0)</f>
        <v>#REF!</v>
      </c>
      <c r="C175" s="51" t="e">
        <f>VLOOKUP($A166,'CBT Wages'!$B$6:$AE$49,23,0)</f>
        <v>#REF!</v>
      </c>
      <c r="D175" s="52"/>
      <c r="E175" s="38"/>
      <c r="F175" s="157" t="e">
        <f>SUM(C175:E175)</f>
        <v>#REF!</v>
      </c>
      <c r="G175" s="158"/>
      <c r="H175" s="36" t="s">
        <v>371</v>
      </c>
      <c r="I175" s="68"/>
      <c r="J175" s="163"/>
      <c r="K175" s="164"/>
    </row>
    <row r="176" spans="1:11">
      <c r="A176" s="46" t="s">
        <v>372</v>
      </c>
      <c r="B176" s="53">
        <v>0</v>
      </c>
      <c r="C176" s="51" t="e">
        <f>VLOOKUP($A166,'CBT Wages'!$B$6:$AE$49,25,0)</f>
        <v>#REF!</v>
      </c>
      <c r="D176" s="52"/>
      <c r="E176" s="38"/>
      <c r="F176" s="157" t="e">
        <f>SUM(C176:E176)</f>
        <v>#REF!</v>
      </c>
      <c r="G176" s="158"/>
      <c r="H176" s="51"/>
      <c r="I176" s="68"/>
      <c r="J176" s="163"/>
      <c r="K176" s="164"/>
    </row>
    <row r="177" spans="1:11">
      <c r="A177" s="46" t="s">
        <v>374</v>
      </c>
      <c r="B177" s="53">
        <v>0</v>
      </c>
      <c r="C177" s="51" t="e">
        <f>VLOOKUP($A166,'CBT Wages'!$B$6:$AE$49,26,0)</f>
        <v>#REF!</v>
      </c>
      <c r="D177" s="52"/>
      <c r="E177" s="38"/>
      <c r="F177" s="157" t="e">
        <f>SUM(C177:E177)</f>
        <v>#REF!</v>
      </c>
      <c r="G177" s="158"/>
      <c r="H177" s="51"/>
      <c r="I177" s="68"/>
      <c r="J177" s="163"/>
      <c r="K177" s="164"/>
    </row>
    <row r="178" spans="1:11">
      <c r="A178" s="54" t="s">
        <v>375</v>
      </c>
      <c r="B178" s="55"/>
      <c r="C178" s="143"/>
      <c r="D178" s="144"/>
      <c r="E178" s="42"/>
      <c r="F178" s="143">
        <f>SUM(D178:E178)</f>
        <v>0</v>
      </c>
      <c r="G178" s="145"/>
      <c r="H178" s="40"/>
      <c r="I178" s="69"/>
      <c r="J178" s="165"/>
      <c r="K178" s="152"/>
    </row>
    <row r="179" spans="1:11">
      <c r="A179" s="56" t="s">
        <v>320</v>
      </c>
      <c r="B179" s="57" t="e">
        <f>SUM(B171:B178)</f>
        <v>#REF!</v>
      </c>
      <c r="C179" s="146" t="e">
        <f>SUM(C171:D178)</f>
        <v>#REF!</v>
      </c>
      <c r="D179" s="147"/>
      <c r="E179" s="58"/>
      <c r="F179" s="146" t="e">
        <f>SUM(F171:F178)+F169</f>
        <v>#REF!</v>
      </c>
      <c r="G179" s="148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Wages'!$B$6:$AF$49,6,0)</f>
        <v>#REF!</v>
      </c>
    </row>
    <row r="181" spans="1:11" ht="15.75">
      <c r="A181" s="20" t="s">
        <v>337</v>
      </c>
      <c r="B181" s="21"/>
      <c r="C181" s="21"/>
      <c r="D181" s="21"/>
      <c r="E181" s="178" t="str">
        <f>+$E$1</f>
        <v>Salary Slip Oct 2019</v>
      </c>
      <c r="F181" s="178"/>
      <c r="G181" s="178"/>
      <c r="H181" s="178"/>
      <c r="I181" s="178"/>
      <c r="J181" s="178"/>
      <c r="K181" s="179"/>
    </row>
    <row r="182" spans="1:11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>
      <c r="A184" s="30" t="e">
        <f>+'CBT Wages'!#REF!</f>
        <v>#REF!</v>
      </c>
      <c r="B184" s="31" t="e">
        <f>VLOOKUP($A184,'CBT Wages'!$B$6:$AE$49,8,0)</f>
        <v>#REF!</v>
      </c>
      <c r="C184" s="26"/>
      <c r="D184" s="31" t="e">
        <f>VLOOKUP($A184,'CBT Wages'!$B$6:$AE$49,9,0)</f>
        <v>#REF!</v>
      </c>
      <c r="E184" s="31" t="e">
        <f>VLOOKUP($A184,'CBT Wages'!$B$6:$AE$49,10,0)</f>
        <v>#REF!</v>
      </c>
      <c r="F184" s="31" t="e">
        <f>VLOOKUP($A184,'CBT Wages'!$B$6:$AE$49,14,0)</f>
        <v>#REF!</v>
      </c>
      <c r="G184" s="32" t="e">
        <f>VLOOKUP($A184,'CBT Wages'!$B$6:$AE$49,5,0)</f>
        <v>#REF!</v>
      </c>
      <c r="H184" s="33" t="s">
        <v>349</v>
      </c>
      <c r="I184" s="64">
        <v>0</v>
      </c>
      <c r="J184" s="65"/>
      <c r="K184" s="64">
        <v>0</v>
      </c>
    </row>
    <row r="185" spans="1:11">
      <c r="A185" s="34" t="s">
        <v>350</v>
      </c>
      <c r="B185" s="31" t="e">
        <f>VLOOKUP($A184,'CBT Wages'!$B$6:$AE$49,3,0)</f>
        <v>#REF!</v>
      </c>
      <c r="C185" s="21"/>
      <c r="D185" s="21"/>
      <c r="E185" s="35"/>
      <c r="F185" s="35"/>
      <c r="G185" s="35"/>
      <c r="H185" s="151" t="s">
        <v>351</v>
      </c>
      <c r="I185" s="174">
        <v>0</v>
      </c>
      <c r="J185" s="176"/>
      <c r="K185" s="174">
        <v>0</v>
      </c>
    </row>
    <row r="186" spans="1:11">
      <c r="A186" s="36" t="s">
        <v>352</v>
      </c>
      <c r="B186" s="27" t="e">
        <f>VLOOKUP($A184,'CBT Wages'!$B$6:$AE$49,4,0)</f>
        <v>#REF!</v>
      </c>
      <c r="C186" s="21"/>
      <c r="D186" s="21"/>
      <c r="E186" s="28" t="s">
        <v>322</v>
      </c>
      <c r="F186" s="37" t="e">
        <f>VLOOKUP($A184,'CBT OT'!$B$6:$O$431,9,0)</f>
        <v>#REF!</v>
      </c>
      <c r="G186" s="38"/>
      <c r="H186" s="152"/>
      <c r="I186" s="175"/>
      <c r="J186" s="177"/>
      <c r="K186" s="175"/>
    </row>
    <row r="187" spans="1:11">
      <c r="A187" s="39" t="s">
        <v>353</v>
      </c>
      <c r="B187" s="40" t="e">
        <f>VLOOKUP($A184,'CBT Wages'!$B$6:$AR$49,44,0)</f>
        <v>#REF!</v>
      </c>
      <c r="C187" s="41"/>
      <c r="D187" s="41"/>
      <c r="E187" s="35" t="s">
        <v>354</v>
      </c>
      <c r="F187" s="37" t="e">
        <f>VLOOKUP($A184,'CBT OT'!$B$6:$V$431,16,0)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>
      <c r="A188" s="168" t="s">
        <v>356</v>
      </c>
      <c r="B188" s="169"/>
      <c r="C188" s="163" t="s">
        <v>357</v>
      </c>
      <c r="D188" s="164"/>
      <c r="E188" s="45"/>
      <c r="F188" s="170" t="s">
        <v>358</v>
      </c>
      <c r="G188" s="164"/>
      <c r="H188" s="171" t="s">
        <v>359</v>
      </c>
      <c r="I188" s="161"/>
      <c r="J188" s="172" t="s">
        <v>360</v>
      </c>
      <c r="K188" s="173"/>
    </row>
    <row r="189" spans="1:11">
      <c r="A189" s="46" t="s">
        <v>361</v>
      </c>
      <c r="B189" s="47" t="e">
        <f>VLOOKUP($A184,'CBT Wages'!$B$6:$AE$49,15,0)</f>
        <v>#REF!</v>
      </c>
      <c r="C189" s="31" t="e">
        <f>VLOOKUP($A184,'CBT Wages'!$B$6:$AE$49,20,0)</f>
        <v>#REF!</v>
      </c>
      <c r="D189" s="48"/>
      <c r="E189" s="49"/>
      <c r="F189" s="153" t="e">
        <f>SUM(C189:E189)</f>
        <v>#REF!</v>
      </c>
      <c r="G189" s="154"/>
      <c r="H189" s="34" t="s">
        <v>362</v>
      </c>
      <c r="I189" s="26" t="e">
        <f>VLOOKUP($A184,'CBT Wages'!$B$6:$AE$49,29,0)</f>
        <v>#REF!</v>
      </c>
      <c r="J189" s="155"/>
      <c r="K189" s="156"/>
    </row>
    <row r="190" spans="1:11" ht="14.25">
      <c r="A190" s="46" t="s">
        <v>363</v>
      </c>
      <c r="B190" s="50" t="e">
        <f>VLOOKUP($A184,'CBT Wages'!$B$6:$AE$49,16,0)</f>
        <v>#REF!</v>
      </c>
      <c r="C190" s="51" t="e">
        <f>VLOOKUP($A184,'CBT Wages'!$B$6:$AE$49,21,0)</f>
        <v>#REF!</v>
      </c>
      <c r="D190" s="52"/>
      <c r="E190" s="38"/>
      <c r="F190" s="157" t="e">
        <f>SUM(C190:E190)</f>
        <v>#REF!</v>
      </c>
      <c r="G190" s="158"/>
      <c r="H190" s="36" t="s">
        <v>364</v>
      </c>
      <c r="I190" s="68" t="e">
        <f>VLOOKUP($A184,'CBT Wages'!$B$6:$AE$49,28,0)</f>
        <v>#REF!</v>
      </c>
      <c r="J190" s="159" t="e">
        <f>F197-I197</f>
        <v>#REF!</v>
      </c>
      <c r="K190" s="160"/>
    </row>
    <row r="191" spans="1:11" ht="12.75" customHeight="1">
      <c r="A191" s="46" t="s">
        <v>365</v>
      </c>
      <c r="B191" s="50" t="e">
        <f>VLOOKUP($A184,'CBT Wages'!$B$6:$AE$49,17,0)</f>
        <v>#REF!</v>
      </c>
      <c r="C191" s="51" t="e">
        <f>VLOOKUP($A184,'CBT Wages'!$B$6:$AE$49,22,0)</f>
        <v>#REF!</v>
      </c>
      <c r="D191" s="52"/>
      <c r="E191" s="38"/>
      <c r="F191" s="157" t="e">
        <f>SUM(C191:E191)</f>
        <v>#REF!</v>
      </c>
      <c r="G191" s="158"/>
      <c r="H191" s="36" t="s">
        <v>366</v>
      </c>
      <c r="I191" s="68" t="e">
        <f>VLOOKUP($A184,'CBT Wages'!$B$6:$AE$49,30,0)</f>
        <v>#REF!</v>
      </c>
      <c r="J191" s="161" t="s">
        <v>367</v>
      </c>
      <c r="K191" s="162"/>
    </row>
    <row r="192" spans="1:11">
      <c r="A192" s="46" t="s">
        <v>368</v>
      </c>
      <c r="B192" s="50">
        <v>0</v>
      </c>
      <c r="C192" s="51">
        <v>0</v>
      </c>
      <c r="D192" s="52"/>
      <c r="E192" s="38"/>
      <c r="F192" s="157">
        <f>SUM(D192:E192)</f>
        <v>0</v>
      </c>
      <c r="G192" s="158"/>
      <c r="H192" s="36" t="s">
        <v>369</v>
      </c>
      <c r="I192" s="68"/>
      <c r="J192" s="163"/>
      <c r="K192" s="164"/>
    </row>
    <row r="193" spans="1:11">
      <c r="A193" s="46" t="s">
        <v>370</v>
      </c>
      <c r="B193" s="50" t="e">
        <f>VLOOKUP($A184,'CBT Wages'!$B$6:$AE$49,18,0)</f>
        <v>#REF!</v>
      </c>
      <c r="C193" s="51" t="e">
        <f>VLOOKUP($A184,'CBT Wages'!$B$6:$AE$49,23,0)</f>
        <v>#REF!</v>
      </c>
      <c r="D193" s="52"/>
      <c r="E193" s="38"/>
      <c r="F193" s="157" t="e">
        <f>SUM(C193:E193)</f>
        <v>#REF!</v>
      </c>
      <c r="G193" s="158"/>
      <c r="H193" s="36" t="s">
        <v>371</v>
      </c>
      <c r="I193" s="68"/>
      <c r="J193" s="163"/>
      <c r="K193" s="164"/>
    </row>
    <row r="194" spans="1:11">
      <c r="A194" s="46" t="s">
        <v>372</v>
      </c>
      <c r="B194" s="53">
        <v>0</v>
      </c>
      <c r="C194" s="51" t="e">
        <f>VLOOKUP($A184,'CBT Wages'!$B$6:$AE$49,25,0)</f>
        <v>#REF!</v>
      </c>
      <c r="D194" s="52"/>
      <c r="E194" s="38"/>
      <c r="F194" s="157" t="e">
        <f>SUM(C194:E194)</f>
        <v>#REF!</v>
      </c>
      <c r="G194" s="158"/>
      <c r="H194" s="51"/>
      <c r="I194" s="68"/>
      <c r="J194" s="163"/>
      <c r="K194" s="164"/>
    </row>
    <row r="195" spans="1:11">
      <c r="A195" s="46" t="s">
        <v>374</v>
      </c>
      <c r="B195" s="53">
        <v>0</v>
      </c>
      <c r="C195" s="51" t="e">
        <f>VLOOKUP($A184,'CBT Wages'!$B$6:$AE$49,26,0)</f>
        <v>#REF!</v>
      </c>
      <c r="D195" s="52"/>
      <c r="E195" s="38"/>
      <c r="F195" s="157" t="e">
        <f>SUM(C195:E195)</f>
        <v>#REF!</v>
      </c>
      <c r="G195" s="158"/>
      <c r="H195" s="51"/>
      <c r="I195" s="68"/>
      <c r="J195" s="163"/>
      <c r="K195" s="164"/>
    </row>
    <row r="196" spans="1:11">
      <c r="A196" s="54" t="s">
        <v>375</v>
      </c>
      <c r="B196" s="55"/>
      <c r="C196" s="143"/>
      <c r="D196" s="144"/>
      <c r="E196" s="42"/>
      <c r="F196" s="143">
        <f>SUM(D196:E196)</f>
        <v>0</v>
      </c>
      <c r="G196" s="145"/>
      <c r="H196" s="40"/>
      <c r="I196" s="69"/>
      <c r="J196" s="165"/>
      <c r="K196" s="152"/>
    </row>
    <row r="197" spans="1:11">
      <c r="A197" s="56" t="s">
        <v>320</v>
      </c>
      <c r="B197" s="57" t="e">
        <f>SUM(B189:B196)</f>
        <v>#REF!</v>
      </c>
      <c r="C197" s="146" t="e">
        <f>SUM(C189:D196)</f>
        <v>#REF!</v>
      </c>
      <c r="D197" s="147"/>
      <c r="E197" s="58"/>
      <c r="F197" s="146" t="e">
        <f>SUM(F189:F196)+F187</f>
        <v>#REF!</v>
      </c>
      <c r="G197" s="148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Wages'!$B$6:$AF$49,6,0)</f>
        <v>#REF!</v>
      </c>
    </row>
    <row r="199" spans="1:11" ht="15.75">
      <c r="A199" s="20" t="s">
        <v>337</v>
      </c>
      <c r="B199" s="21"/>
      <c r="C199" s="21"/>
      <c r="D199" s="21"/>
      <c r="E199" s="178" t="str">
        <f>+$E$1</f>
        <v>Salary Slip Oct 2019</v>
      </c>
      <c r="F199" s="178"/>
      <c r="G199" s="178"/>
      <c r="H199" s="178"/>
      <c r="I199" s="178"/>
      <c r="J199" s="178"/>
      <c r="K199" s="179"/>
    </row>
    <row r="200" spans="1:11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>
      <c r="A202" s="30" t="e">
        <f>+'CBT Wages'!#REF!</f>
        <v>#REF!</v>
      </c>
      <c r="B202" s="31" t="e">
        <f>VLOOKUP($A202,'CBT Wages'!$B$6:$AE$49,8,0)</f>
        <v>#REF!</v>
      </c>
      <c r="C202" s="26"/>
      <c r="D202" s="31" t="e">
        <f>VLOOKUP($A202,'CBT Wages'!$B$6:$AE$49,9,0)</f>
        <v>#REF!</v>
      </c>
      <c r="E202" s="31" t="e">
        <f>VLOOKUP($A202,'CBT Wages'!$B$6:$AE$49,10,0)</f>
        <v>#REF!</v>
      </c>
      <c r="F202" s="31" t="e">
        <f>VLOOKUP($A202,'CBT Wages'!$B$6:$AE$49,14,0)</f>
        <v>#REF!</v>
      </c>
      <c r="G202" s="32" t="e">
        <f>VLOOKUP($A202,'CBT Wages'!$B$6:$AE$49,5,0)</f>
        <v>#REF!</v>
      </c>
      <c r="H202" s="33" t="s">
        <v>349</v>
      </c>
      <c r="I202" s="64">
        <v>0</v>
      </c>
      <c r="J202" s="65"/>
      <c r="K202" s="64">
        <v>0</v>
      </c>
    </row>
    <row r="203" spans="1:11">
      <c r="A203" s="34" t="s">
        <v>350</v>
      </c>
      <c r="B203" s="31" t="e">
        <f>VLOOKUP($A202,'CBT Wages'!$B$6:$AE$49,3,0)</f>
        <v>#REF!</v>
      </c>
      <c r="C203" s="21"/>
      <c r="D203" s="21"/>
      <c r="E203" s="35"/>
      <c r="F203" s="35"/>
      <c r="G203" s="35"/>
      <c r="H203" s="151" t="s">
        <v>351</v>
      </c>
      <c r="I203" s="174">
        <v>0</v>
      </c>
      <c r="J203" s="176"/>
      <c r="K203" s="174">
        <v>0</v>
      </c>
    </row>
    <row r="204" spans="1:11">
      <c r="A204" s="36" t="s">
        <v>352</v>
      </c>
      <c r="B204" s="27" t="e">
        <f>VLOOKUP($A202,'CBT Wages'!$B$6:$AE$49,4,0)</f>
        <v>#REF!</v>
      </c>
      <c r="C204" s="21"/>
      <c r="D204" s="21"/>
      <c r="E204" s="28" t="s">
        <v>322</v>
      </c>
      <c r="F204" s="37" t="e">
        <f>VLOOKUP($A202,'CBT OT'!$B$6:$O$431,9,0)</f>
        <v>#REF!</v>
      </c>
      <c r="G204" s="38"/>
      <c r="H204" s="152"/>
      <c r="I204" s="175"/>
      <c r="J204" s="177"/>
      <c r="K204" s="175"/>
    </row>
    <row r="205" spans="1:11">
      <c r="A205" s="39" t="s">
        <v>353</v>
      </c>
      <c r="B205" s="40" t="e">
        <f>VLOOKUP($A202,'CBT Wages'!$B$6:$AR$49,44,0)</f>
        <v>#REF!</v>
      </c>
      <c r="C205" s="41"/>
      <c r="D205" s="41"/>
      <c r="E205" s="35" t="s">
        <v>354</v>
      </c>
      <c r="F205" s="37" t="e">
        <f>VLOOKUP($A202,'CBT OT'!$B$6:$V$431,16,0)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>
      <c r="A206" s="168" t="s">
        <v>356</v>
      </c>
      <c r="B206" s="169"/>
      <c r="C206" s="163" t="s">
        <v>357</v>
      </c>
      <c r="D206" s="164"/>
      <c r="E206" s="45"/>
      <c r="F206" s="170" t="s">
        <v>358</v>
      </c>
      <c r="G206" s="164"/>
      <c r="H206" s="171" t="s">
        <v>359</v>
      </c>
      <c r="I206" s="161"/>
      <c r="J206" s="172" t="s">
        <v>360</v>
      </c>
      <c r="K206" s="173"/>
    </row>
    <row r="207" spans="1:11">
      <c r="A207" s="46" t="s">
        <v>361</v>
      </c>
      <c r="B207" s="47" t="e">
        <f>VLOOKUP($A202,'CBT Wages'!$B$6:$AE$49,15,0)</f>
        <v>#REF!</v>
      </c>
      <c r="C207" s="31" t="e">
        <f>VLOOKUP($A202,'CBT Wages'!$B$6:$AE$49,20,0)</f>
        <v>#REF!</v>
      </c>
      <c r="D207" s="48"/>
      <c r="E207" s="49"/>
      <c r="F207" s="153" t="e">
        <f>SUM(C207:E207)</f>
        <v>#REF!</v>
      </c>
      <c r="G207" s="154"/>
      <c r="H207" s="34" t="s">
        <v>362</v>
      </c>
      <c r="I207" s="26" t="e">
        <f>VLOOKUP($A202,'CBT Wages'!$B$6:$AE$49,29,0)</f>
        <v>#REF!</v>
      </c>
      <c r="J207" s="155"/>
      <c r="K207" s="156"/>
    </row>
    <row r="208" spans="1:11" ht="14.25">
      <c r="A208" s="46" t="s">
        <v>363</v>
      </c>
      <c r="B208" s="50" t="e">
        <f>VLOOKUP($A202,'CBT Wages'!$B$6:$AE$49,16,0)</f>
        <v>#REF!</v>
      </c>
      <c r="C208" s="51" t="e">
        <f>VLOOKUP($A202,'CBT Wages'!$B$6:$AE$49,21,0)</f>
        <v>#REF!</v>
      </c>
      <c r="D208" s="52"/>
      <c r="E208" s="38"/>
      <c r="F208" s="157" t="e">
        <f>SUM(C208:E208)</f>
        <v>#REF!</v>
      </c>
      <c r="G208" s="158"/>
      <c r="H208" s="36" t="s">
        <v>364</v>
      </c>
      <c r="I208" s="68" t="e">
        <f>VLOOKUP($A202,'CBT Wages'!$B$6:$AE$49,28,0)</f>
        <v>#REF!</v>
      </c>
      <c r="J208" s="159" t="e">
        <f>F215-I215</f>
        <v>#REF!</v>
      </c>
      <c r="K208" s="160"/>
    </row>
    <row r="209" spans="1:11" ht="12.75" customHeight="1">
      <c r="A209" s="46" t="s">
        <v>365</v>
      </c>
      <c r="B209" s="50" t="e">
        <f>VLOOKUP($A202,'CBT Wages'!$B$6:$AE$49,17,0)</f>
        <v>#REF!</v>
      </c>
      <c r="C209" s="51" t="e">
        <f>VLOOKUP($A202,'CBT Wages'!$B$6:$AE$49,22,0)</f>
        <v>#REF!</v>
      </c>
      <c r="D209" s="52"/>
      <c r="E209" s="38"/>
      <c r="F209" s="157" t="e">
        <f>SUM(C209:E209)</f>
        <v>#REF!</v>
      </c>
      <c r="G209" s="158"/>
      <c r="H209" s="36" t="s">
        <v>366</v>
      </c>
      <c r="I209" s="68" t="e">
        <f>VLOOKUP($A202,'CBT Wages'!$B$6:$AE$49,30,0)</f>
        <v>#REF!</v>
      </c>
      <c r="J209" s="161" t="s">
        <v>367</v>
      </c>
      <c r="K209" s="162"/>
    </row>
    <row r="210" spans="1:11">
      <c r="A210" s="46" t="s">
        <v>368</v>
      </c>
      <c r="B210" s="50">
        <v>0</v>
      </c>
      <c r="C210" s="51">
        <v>0</v>
      </c>
      <c r="D210" s="52"/>
      <c r="E210" s="38"/>
      <c r="F210" s="157">
        <f>SUM(D210:E210)</f>
        <v>0</v>
      </c>
      <c r="G210" s="158"/>
      <c r="H210" s="36" t="s">
        <v>369</v>
      </c>
      <c r="I210" s="68"/>
      <c r="J210" s="163"/>
      <c r="K210" s="164"/>
    </row>
    <row r="211" spans="1:11">
      <c r="A211" s="46" t="s">
        <v>370</v>
      </c>
      <c r="B211" s="50" t="e">
        <f>VLOOKUP($A202,'CBT Wages'!$B$6:$AE$49,18,0)</f>
        <v>#REF!</v>
      </c>
      <c r="C211" s="51" t="e">
        <f>VLOOKUP($A202,'CBT Wages'!$B$6:$AE$49,23,0)</f>
        <v>#REF!</v>
      </c>
      <c r="D211" s="52"/>
      <c r="E211" s="38"/>
      <c r="F211" s="157" t="e">
        <f>SUM(C211:E211)</f>
        <v>#REF!</v>
      </c>
      <c r="G211" s="158"/>
      <c r="H211" s="36" t="s">
        <v>371</v>
      </c>
      <c r="I211" s="68"/>
      <c r="J211" s="163"/>
      <c r="K211" s="164"/>
    </row>
    <row r="212" spans="1:11">
      <c r="A212" s="46" t="s">
        <v>372</v>
      </c>
      <c r="B212" s="53">
        <v>0</v>
      </c>
      <c r="C212" s="51" t="e">
        <f>VLOOKUP($A202,'CBT Wages'!$B$6:$AE$49,25,0)</f>
        <v>#REF!</v>
      </c>
      <c r="D212" s="52"/>
      <c r="E212" s="38"/>
      <c r="F212" s="157" t="e">
        <f>SUM(C212:E212)</f>
        <v>#REF!</v>
      </c>
      <c r="G212" s="158"/>
      <c r="H212" s="51"/>
      <c r="I212" s="68"/>
      <c r="J212" s="163"/>
      <c r="K212" s="164"/>
    </row>
    <row r="213" spans="1:11">
      <c r="A213" s="46" t="s">
        <v>374</v>
      </c>
      <c r="B213" s="53">
        <v>0</v>
      </c>
      <c r="C213" s="51" t="e">
        <f>VLOOKUP($A202,'CBT Wages'!$B$6:$AE$49,26,0)</f>
        <v>#REF!</v>
      </c>
      <c r="D213" s="52"/>
      <c r="E213" s="38"/>
      <c r="F213" s="157" t="e">
        <f>SUM(C213:E213)</f>
        <v>#REF!</v>
      </c>
      <c r="G213" s="158"/>
      <c r="H213" s="51"/>
      <c r="I213" s="68"/>
      <c r="J213" s="163"/>
      <c r="K213" s="164"/>
    </row>
    <row r="214" spans="1:11">
      <c r="A214" s="54" t="s">
        <v>375</v>
      </c>
      <c r="B214" s="55"/>
      <c r="C214" s="143"/>
      <c r="D214" s="144"/>
      <c r="E214" s="42"/>
      <c r="F214" s="143">
        <f>SUM(D214:E214)</f>
        <v>0</v>
      </c>
      <c r="G214" s="145"/>
      <c r="H214" s="40"/>
      <c r="I214" s="69"/>
      <c r="J214" s="165"/>
      <c r="K214" s="152"/>
    </row>
    <row r="215" spans="1:11">
      <c r="A215" s="56" t="s">
        <v>320</v>
      </c>
      <c r="B215" s="57" t="e">
        <f>SUM(B207:B214)</f>
        <v>#REF!</v>
      </c>
      <c r="C215" s="146" t="e">
        <f>SUM(C207:D214)</f>
        <v>#REF!</v>
      </c>
      <c r="D215" s="147"/>
      <c r="E215" s="58"/>
      <c r="F215" s="146" t="e">
        <f>SUM(F207:F214)+F205</f>
        <v>#REF!</v>
      </c>
      <c r="G215" s="148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Wages'!$B$6:$AF$49,6,0)</f>
        <v>#REF!</v>
      </c>
    </row>
    <row r="217" spans="1:11" ht="15.75">
      <c r="A217" s="20" t="s">
        <v>337</v>
      </c>
      <c r="B217" s="21"/>
      <c r="C217" s="21"/>
      <c r="D217" s="21"/>
      <c r="E217" s="178" t="str">
        <f>+$E$1</f>
        <v>Salary Slip Oct 2019</v>
      </c>
      <c r="F217" s="178"/>
      <c r="G217" s="178"/>
      <c r="H217" s="178"/>
      <c r="I217" s="178"/>
      <c r="J217" s="178"/>
      <c r="K217" s="179"/>
    </row>
    <row r="218" spans="1:11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>
      <c r="A220" s="30">
        <f>+'CBT Wages'!B14</f>
        <v>3562018698</v>
      </c>
      <c r="B220" s="31" t="str">
        <f>VLOOKUP($A220,'CBT Wages'!$B$6:$AE$49,8,0)</f>
        <v>101391614640</v>
      </c>
      <c r="C220" s="26"/>
      <c r="D220" s="31" t="str">
        <f>VLOOKUP($A220,'CBT Wages'!$B$6:$AE$49,9,0)</f>
        <v>6928479073</v>
      </c>
      <c r="E220" s="31">
        <f>VLOOKUP($A220,'CBT Wages'!$B$6:$AE$49,10,0)</f>
        <v>25</v>
      </c>
      <c r="F220" s="31">
        <f>VLOOKUP($A220,'CBT Wages'!$B$6:$AE$49,14,0)</f>
        <v>23</v>
      </c>
      <c r="G220" s="32">
        <f>VLOOKUP($A220,'CBT Wages'!$B$6:$AE$49,5,0)</f>
        <v>43385</v>
      </c>
      <c r="H220" s="33" t="s">
        <v>349</v>
      </c>
      <c r="I220" s="64">
        <v>0</v>
      </c>
      <c r="J220" s="65"/>
      <c r="K220" s="64">
        <v>0</v>
      </c>
    </row>
    <row r="221" spans="1:11">
      <c r="A221" s="34" t="s">
        <v>350</v>
      </c>
      <c r="B221" s="31" t="str">
        <f>VLOOKUP($A220,'CBT Wages'!$B$6:$AE$49,3,0)</f>
        <v>Rohit Kumar Jha</v>
      </c>
      <c r="C221" s="21"/>
      <c r="D221" s="21"/>
      <c r="E221" s="35"/>
      <c r="F221" s="35"/>
      <c r="G221" s="35"/>
      <c r="H221" s="151" t="s">
        <v>351</v>
      </c>
      <c r="I221" s="174">
        <v>0</v>
      </c>
      <c r="J221" s="176"/>
      <c r="K221" s="174">
        <v>0</v>
      </c>
    </row>
    <row r="222" spans="1:11">
      <c r="A222" s="36" t="s">
        <v>352</v>
      </c>
      <c r="B222" s="27" t="str">
        <f>VLOOKUP($A220,'CBT Wages'!$B$6:$AE$49,4,0)</f>
        <v>PRADEEP JHA</v>
      </c>
      <c r="C222" s="21"/>
      <c r="D222" s="21"/>
      <c r="E222" s="28" t="s">
        <v>322</v>
      </c>
      <c r="F222" s="37">
        <f>VLOOKUP($A220,'CBT OT'!$B$6:$O$431,9,0)</f>
        <v>0</v>
      </c>
      <c r="G222" s="38"/>
      <c r="H222" s="152"/>
      <c r="I222" s="175"/>
      <c r="J222" s="177"/>
      <c r="K222" s="175"/>
    </row>
    <row r="223" spans="1:11">
      <c r="A223" s="39" t="s">
        <v>353</v>
      </c>
      <c r="B223" s="40" t="e">
        <f>VLOOKUP($A220,'CBT Wages'!$B$6:$AR$49,44,0)</f>
        <v>#REF!</v>
      </c>
      <c r="C223" s="41"/>
      <c r="D223" s="41"/>
      <c r="E223" s="35" t="s">
        <v>354</v>
      </c>
      <c r="F223" s="37">
        <f>VLOOKUP($A220,'CBT OT'!$B$6:$V$431,16,0)</f>
        <v>0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>
      <c r="A224" s="168" t="s">
        <v>356</v>
      </c>
      <c r="B224" s="169"/>
      <c r="C224" s="163" t="s">
        <v>357</v>
      </c>
      <c r="D224" s="164"/>
      <c r="E224" s="45"/>
      <c r="F224" s="170" t="s">
        <v>358</v>
      </c>
      <c r="G224" s="164"/>
      <c r="H224" s="171" t="s">
        <v>359</v>
      </c>
      <c r="I224" s="161"/>
      <c r="J224" s="172" t="s">
        <v>360</v>
      </c>
      <c r="K224" s="173"/>
    </row>
    <row r="225" spans="1:11">
      <c r="A225" s="46" t="s">
        <v>361</v>
      </c>
      <c r="B225" s="47">
        <f>VLOOKUP($A220,'CBT Wages'!$B$6:$AE$49,15,0)</f>
        <v>17234</v>
      </c>
      <c r="C225" s="31">
        <f>VLOOKUP($A220,'CBT Wages'!$B$6:$AE$49,20,0)</f>
        <v>15855</v>
      </c>
      <c r="D225" s="48"/>
      <c r="E225" s="49"/>
      <c r="F225" s="153">
        <f>SUM(C225:E225)</f>
        <v>15855</v>
      </c>
      <c r="G225" s="154"/>
      <c r="H225" s="34" t="s">
        <v>362</v>
      </c>
      <c r="I225" s="26">
        <f>VLOOKUP($A220,'CBT Wages'!$B$6:$AE$49,29,0)</f>
        <v>2012.1599999999999</v>
      </c>
      <c r="J225" s="155"/>
      <c r="K225" s="156"/>
    </row>
    <row r="226" spans="1:11" ht="14.25">
      <c r="A226" s="46" t="s">
        <v>363</v>
      </c>
      <c r="B226" s="50">
        <f>VLOOKUP($A220,'CBT Wages'!$B$6:$AE$49,16,0)</f>
        <v>0</v>
      </c>
      <c r="C226" s="51">
        <f>VLOOKUP($A220,'CBT Wages'!$B$6:$AE$49,21,0)</f>
        <v>0</v>
      </c>
      <c r="D226" s="52"/>
      <c r="E226" s="38"/>
      <c r="F226" s="157">
        <f>SUM(C226:E226)</f>
        <v>0</v>
      </c>
      <c r="G226" s="158"/>
      <c r="H226" s="36" t="s">
        <v>364</v>
      </c>
      <c r="I226" s="68">
        <f>VLOOKUP($A220,'CBT Wages'!$B$6:$AE$49,28,0)</f>
        <v>136</v>
      </c>
      <c r="J226" s="159">
        <f>F233-I233</f>
        <v>15939.84</v>
      </c>
      <c r="K226" s="160"/>
    </row>
    <row r="227" spans="1:11" ht="12.75" customHeight="1">
      <c r="A227" s="46" t="s">
        <v>365</v>
      </c>
      <c r="B227" s="50">
        <f>VLOOKUP($A220,'CBT Wages'!$B$6:$AE$49,17,0)</f>
        <v>0</v>
      </c>
      <c r="C227" s="51">
        <f>VLOOKUP($A220,'CBT Wages'!$B$6:$AE$49,22,0)</f>
        <v>0</v>
      </c>
      <c r="D227" s="52"/>
      <c r="E227" s="38"/>
      <c r="F227" s="157">
        <f>SUM(C227:E227)</f>
        <v>0</v>
      </c>
      <c r="G227" s="158"/>
      <c r="H227" s="36" t="s">
        <v>366</v>
      </c>
      <c r="I227" s="68">
        <f>VLOOKUP($A220,'CBT Wages'!$B$6:$AE$49,30,0)</f>
        <v>1</v>
      </c>
      <c r="J227" s="161" t="s">
        <v>367</v>
      </c>
      <c r="K227" s="162"/>
    </row>
    <row r="228" spans="1:11">
      <c r="A228" s="46" t="s">
        <v>368</v>
      </c>
      <c r="B228" s="50">
        <v>0</v>
      </c>
      <c r="C228" s="51">
        <v>0</v>
      </c>
      <c r="D228" s="52"/>
      <c r="E228" s="38"/>
      <c r="F228" s="157">
        <f>SUM(D228:E228)</f>
        <v>0</v>
      </c>
      <c r="G228" s="158"/>
      <c r="H228" s="36" t="s">
        <v>369</v>
      </c>
      <c r="I228" s="68"/>
      <c r="J228" s="163"/>
      <c r="K228" s="164"/>
    </row>
    <row r="229" spans="1:11">
      <c r="A229" s="46" t="s">
        <v>370</v>
      </c>
      <c r="B229" s="50">
        <f>VLOOKUP($A220,'CBT Wages'!$B$6:$AE$49,18,0)</f>
        <v>0</v>
      </c>
      <c r="C229" s="51">
        <f>VLOOKUP($A220,'CBT Wages'!$B$6:$AE$49,23,0)</f>
        <v>0</v>
      </c>
      <c r="D229" s="52"/>
      <c r="E229" s="38"/>
      <c r="F229" s="157">
        <f>SUM(C229:E229)</f>
        <v>0</v>
      </c>
      <c r="G229" s="158"/>
      <c r="H229" s="36" t="s">
        <v>371</v>
      </c>
      <c r="I229" s="68"/>
      <c r="J229" s="163"/>
      <c r="K229" s="164"/>
    </row>
    <row r="230" spans="1:11">
      <c r="A230" s="46" t="s">
        <v>372</v>
      </c>
      <c r="B230" s="53">
        <v>0</v>
      </c>
      <c r="C230" s="51">
        <f>VLOOKUP($A220,'CBT Wages'!$B$6:$AE$49,25,0)</f>
        <v>1321</v>
      </c>
      <c r="D230" s="52"/>
      <c r="E230" s="38"/>
      <c r="F230" s="157">
        <f>SUM(C230:E230)</f>
        <v>1321</v>
      </c>
      <c r="G230" s="158"/>
      <c r="H230" s="51"/>
      <c r="I230" s="68"/>
      <c r="J230" s="163"/>
      <c r="K230" s="164"/>
    </row>
    <row r="231" spans="1:11">
      <c r="A231" s="46" t="s">
        <v>374</v>
      </c>
      <c r="B231" s="53">
        <v>0</v>
      </c>
      <c r="C231" s="51">
        <f>VLOOKUP($A220,'CBT Wages'!$B$6:$AE$49,26,0)</f>
        <v>913</v>
      </c>
      <c r="D231" s="52"/>
      <c r="E231" s="38"/>
      <c r="F231" s="157">
        <f>SUM(C231:E231)</f>
        <v>913</v>
      </c>
      <c r="G231" s="158"/>
      <c r="H231" s="51"/>
      <c r="I231" s="68"/>
      <c r="J231" s="163"/>
      <c r="K231" s="164"/>
    </row>
    <row r="232" spans="1:11">
      <c r="A232" s="54" t="s">
        <v>375</v>
      </c>
      <c r="B232" s="55"/>
      <c r="C232" s="143"/>
      <c r="D232" s="144"/>
      <c r="E232" s="42"/>
      <c r="F232" s="143">
        <f>SUM(D232:E232)</f>
        <v>0</v>
      </c>
      <c r="G232" s="145"/>
      <c r="H232" s="40"/>
      <c r="I232" s="69"/>
      <c r="J232" s="165"/>
      <c r="K232" s="152"/>
    </row>
    <row r="233" spans="1:11">
      <c r="A233" s="56" t="s">
        <v>320</v>
      </c>
      <c r="B233" s="57">
        <f>SUM(B225:B232)</f>
        <v>17234</v>
      </c>
      <c r="C233" s="146">
        <f>SUM(C225:D232)</f>
        <v>18089</v>
      </c>
      <c r="D233" s="147"/>
      <c r="E233" s="58"/>
      <c r="F233" s="146">
        <f>SUM(F225:F232)+F223</f>
        <v>18089</v>
      </c>
      <c r="G233" s="148">
        <f t="shared" ref="G233" si="20">SUM(G225:G232)</f>
        <v>0</v>
      </c>
      <c r="H233" s="59"/>
      <c r="I233" s="70">
        <f>SUM(I225:I232)</f>
        <v>2149.16</v>
      </c>
      <c r="J233" s="57" t="s">
        <v>376</v>
      </c>
      <c r="K233" s="57" t="str">
        <f>VLOOKUP($A220,'CBT Wages'!$B$6:$AF$49,6,0)</f>
        <v>MHE</v>
      </c>
    </row>
    <row r="235" spans="1:11" ht="15.75">
      <c r="A235" s="20" t="s">
        <v>337</v>
      </c>
      <c r="B235" s="21"/>
      <c r="C235" s="21"/>
      <c r="D235" s="21"/>
      <c r="E235" s="178" t="str">
        <f>+$E$1</f>
        <v>Salary Slip Oct 2019</v>
      </c>
      <c r="F235" s="178"/>
      <c r="G235" s="178"/>
      <c r="H235" s="178"/>
      <c r="I235" s="178"/>
      <c r="J235" s="178"/>
      <c r="K235" s="179"/>
    </row>
    <row r="236" spans="1:11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>
      <c r="A238" s="30">
        <f>+'CBT Wages'!B15</f>
        <v>3562017275</v>
      </c>
      <c r="B238" s="124" t="str">
        <f>VLOOKUP($A238,'CBT Wages'!$B$6:$AE$49,8,0)</f>
        <v>100987276215</v>
      </c>
      <c r="C238" s="26"/>
      <c r="D238" s="31" t="str">
        <f>VLOOKUP($A238,'CBT Wages'!$B$6:$AE$49,9,0)</f>
        <v>6931232028</v>
      </c>
      <c r="E238" s="31">
        <f>VLOOKUP($A238,'CBT Wages'!$B$6:$AE$49,10,0)</f>
        <v>25</v>
      </c>
      <c r="F238" s="31">
        <f>VLOOKUP($A238,'CBT Wages'!$B$6:$AE$49,14,0)</f>
        <v>22.5</v>
      </c>
      <c r="G238" s="32">
        <f>VLOOKUP($A238,'CBT Wages'!$B$6:$AE$49,5,0)</f>
        <v>43388</v>
      </c>
      <c r="H238" s="33" t="s">
        <v>349</v>
      </c>
      <c r="I238" s="64">
        <v>0</v>
      </c>
      <c r="J238" s="65"/>
      <c r="K238" s="64">
        <v>0</v>
      </c>
    </row>
    <row r="239" spans="1:11">
      <c r="A239" s="34" t="s">
        <v>350</v>
      </c>
      <c r="B239" s="31" t="str">
        <f>VLOOKUP($A238,'CBT Wages'!$B$6:$AE$49,3,0)</f>
        <v>Sanjay Kumar sharma</v>
      </c>
      <c r="C239" s="21"/>
      <c r="D239" s="21"/>
      <c r="E239" s="35"/>
      <c r="F239" s="35"/>
      <c r="G239" s="35"/>
      <c r="H239" s="151" t="s">
        <v>351</v>
      </c>
      <c r="I239" s="174">
        <v>0</v>
      </c>
      <c r="J239" s="176"/>
      <c r="K239" s="174">
        <v>0</v>
      </c>
    </row>
    <row r="240" spans="1:11">
      <c r="A240" s="36" t="s">
        <v>352</v>
      </c>
      <c r="B240" s="27" t="str">
        <f>VLOOKUP($A238,'CBT Wages'!$B$6:$AE$49,4,0)</f>
        <v xml:space="preserve">MUNESHWAR </v>
      </c>
      <c r="C240" s="21"/>
      <c r="D240" s="21"/>
      <c r="E240" s="28" t="s">
        <v>322</v>
      </c>
      <c r="F240" s="37">
        <f>VLOOKUP($A238,'CBT OT'!$B$6:$O$431,9,0)</f>
        <v>0</v>
      </c>
      <c r="G240" s="38"/>
      <c r="H240" s="152"/>
      <c r="I240" s="175"/>
      <c r="J240" s="177"/>
      <c r="K240" s="175"/>
    </row>
    <row r="241" spans="1:11">
      <c r="A241" s="39" t="s">
        <v>353</v>
      </c>
      <c r="B241" s="40" t="e">
        <f>VLOOKUP($A238,'CBT Wages'!$B$6:$AR$49,44,0)</f>
        <v>#REF!</v>
      </c>
      <c r="C241" s="41"/>
      <c r="D241" s="41"/>
      <c r="E241" s="35" t="s">
        <v>354</v>
      </c>
      <c r="F241" s="37">
        <f>VLOOKUP($A238,'CBT OT'!$B$6:$V$431,16,0)</f>
        <v>0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>
      <c r="A242" s="168" t="s">
        <v>356</v>
      </c>
      <c r="B242" s="169"/>
      <c r="C242" s="163" t="s">
        <v>357</v>
      </c>
      <c r="D242" s="164"/>
      <c r="E242" s="45"/>
      <c r="F242" s="170" t="s">
        <v>358</v>
      </c>
      <c r="G242" s="164"/>
      <c r="H242" s="171" t="s">
        <v>359</v>
      </c>
      <c r="I242" s="161"/>
      <c r="J242" s="172" t="s">
        <v>360</v>
      </c>
      <c r="K242" s="173"/>
    </row>
    <row r="243" spans="1:11">
      <c r="A243" s="46" t="s">
        <v>361</v>
      </c>
      <c r="B243" s="47">
        <f>VLOOKUP($A238,'CBT Wages'!$B$6:$AE$49,15,0)</f>
        <v>17234</v>
      </c>
      <c r="C243" s="31">
        <f>VLOOKUP($A238,'CBT Wages'!$B$6:$AE$49,20,0)</f>
        <v>15511</v>
      </c>
      <c r="D243" s="48"/>
      <c r="E243" s="49"/>
      <c r="F243" s="153">
        <f>SUM(C243:E243)</f>
        <v>15511</v>
      </c>
      <c r="G243" s="154"/>
      <c r="H243" s="34" t="s">
        <v>362</v>
      </c>
      <c r="I243" s="26">
        <f>VLOOKUP($A238,'CBT Wages'!$B$6:$AE$49,29,0)</f>
        <v>1968.48</v>
      </c>
      <c r="J243" s="155"/>
      <c r="K243" s="156"/>
    </row>
    <row r="244" spans="1:11" ht="14.25">
      <c r="A244" s="46" t="s">
        <v>363</v>
      </c>
      <c r="B244" s="50">
        <f>VLOOKUP($A238,'CBT Wages'!$B$6:$AE$49,16,0)</f>
        <v>0</v>
      </c>
      <c r="C244" s="51">
        <f>VLOOKUP($A238,'CBT Wages'!$B$6:$AE$49,21,0)</f>
        <v>0</v>
      </c>
      <c r="D244" s="52"/>
      <c r="E244" s="38"/>
      <c r="F244" s="157">
        <f>SUM(C244:E244)</f>
        <v>0</v>
      </c>
      <c r="G244" s="158"/>
      <c r="H244" s="36" t="s">
        <v>364</v>
      </c>
      <c r="I244" s="68">
        <f>VLOOKUP($A238,'CBT Wages'!$B$6:$AE$49,28,0)</f>
        <v>133</v>
      </c>
      <c r="J244" s="159">
        <f>F251-I251</f>
        <v>15594.52</v>
      </c>
      <c r="K244" s="160"/>
    </row>
    <row r="245" spans="1:11" ht="12.75" customHeight="1">
      <c r="A245" s="46" t="s">
        <v>365</v>
      </c>
      <c r="B245" s="50">
        <f>VLOOKUP($A238,'CBT Wages'!$B$6:$AE$49,17,0)</f>
        <v>0</v>
      </c>
      <c r="C245" s="51">
        <f>VLOOKUP($A238,'CBT Wages'!$B$6:$AE$49,22,0)</f>
        <v>0</v>
      </c>
      <c r="D245" s="52"/>
      <c r="E245" s="38"/>
      <c r="F245" s="157">
        <f>SUM(C245:E245)</f>
        <v>0</v>
      </c>
      <c r="G245" s="158"/>
      <c r="H245" s="36" t="s">
        <v>366</v>
      </c>
      <c r="I245" s="68">
        <f>VLOOKUP($A238,'CBT Wages'!$B$6:$AE$49,30,0)</f>
        <v>1</v>
      </c>
      <c r="J245" s="161" t="s">
        <v>367</v>
      </c>
      <c r="K245" s="162"/>
    </row>
    <row r="246" spans="1:11">
      <c r="A246" s="46" t="s">
        <v>368</v>
      </c>
      <c r="B246" s="50">
        <v>0</v>
      </c>
      <c r="C246" s="51">
        <v>0</v>
      </c>
      <c r="D246" s="52"/>
      <c r="E246" s="38"/>
      <c r="F246" s="157">
        <f>SUM(D246:E246)</f>
        <v>0</v>
      </c>
      <c r="G246" s="158"/>
      <c r="H246" s="36" t="s">
        <v>369</v>
      </c>
      <c r="I246" s="68"/>
      <c r="J246" s="163"/>
      <c r="K246" s="164"/>
    </row>
    <row r="247" spans="1:11">
      <c r="A247" s="46" t="s">
        <v>370</v>
      </c>
      <c r="B247" s="50">
        <f>VLOOKUP($A238,'CBT Wages'!$B$6:$AE$49,18,0)</f>
        <v>0</v>
      </c>
      <c r="C247" s="51">
        <f>VLOOKUP($A238,'CBT Wages'!$B$6:$AE$49,23,0)</f>
        <v>0</v>
      </c>
      <c r="D247" s="52"/>
      <c r="E247" s="38"/>
      <c r="F247" s="157">
        <f>SUM(C247:E247)</f>
        <v>0</v>
      </c>
      <c r="G247" s="158"/>
      <c r="H247" s="36" t="s">
        <v>371</v>
      </c>
      <c r="I247" s="68"/>
      <c r="J247" s="163"/>
      <c r="K247" s="164"/>
    </row>
    <row r="248" spans="1:11">
      <c r="A248" s="46" t="s">
        <v>372</v>
      </c>
      <c r="B248" s="53">
        <v>0</v>
      </c>
      <c r="C248" s="51">
        <f>VLOOKUP($A238,'CBT Wages'!$B$6:$AE$49,25,0)</f>
        <v>1293</v>
      </c>
      <c r="D248" s="52"/>
      <c r="E248" s="38"/>
      <c r="F248" s="157">
        <f>SUM(C248:E248)</f>
        <v>1293</v>
      </c>
      <c r="G248" s="158"/>
      <c r="H248" s="51"/>
      <c r="I248" s="68"/>
      <c r="J248" s="163"/>
      <c r="K248" s="164"/>
    </row>
    <row r="249" spans="1:11">
      <c r="A249" s="46" t="s">
        <v>374</v>
      </c>
      <c r="B249" s="53">
        <v>0</v>
      </c>
      <c r="C249" s="51">
        <f>VLOOKUP($A238,'CBT Wages'!$B$6:$AE$49,26,0)</f>
        <v>893</v>
      </c>
      <c r="D249" s="52"/>
      <c r="E249" s="38"/>
      <c r="F249" s="157">
        <f>SUM(C249:E249)</f>
        <v>893</v>
      </c>
      <c r="G249" s="158"/>
      <c r="H249" s="51"/>
      <c r="I249" s="68"/>
      <c r="J249" s="163"/>
      <c r="K249" s="164"/>
    </row>
    <row r="250" spans="1:11">
      <c r="A250" s="54" t="s">
        <v>375</v>
      </c>
      <c r="B250" s="55"/>
      <c r="C250" s="143"/>
      <c r="D250" s="144"/>
      <c r="E250" s="42"/>
      <c r="F250" s="143">
        <f>SUM(D250:E250)</f>
        <v>0</v>
      </c>
      <c r="G250" s="145"/>
      <c r="H250" s="40"/>
      <c r="I250" s="69"/>
      <c r="J250" s="165"/>
      <c r="K250" s="152"/>
    </row>
    <row r="251" spans="1:11">
      <c r="A251" s="56" t="s">
        <v>320</v>
      </c>
      <c r="B251" s="57">
        <f>SUM(B243:B250)</f>
        <v>17234</v>
      </c>
      <c r="C251" s="146">
        <f>SUM(C243:D250)</f>
        <v>17697</v>
      </c>
      <c r="D251" s="147"/>
      <c r="E251" s="58"/>
      <c r="F251" s="146">
        <f>SUM(F243:F250)+F241</f>
        <v>17697</v>
      </c>
      <c r="G251" s="148">
        <f t="shared" ref="G251" si="21">SUM(G243:G250)</f>
        <v>0</v>
      </c>
      <c r="H251" s="59"/>
      <c r="I251" s="70">
        <f>SUM(I243:I250)</f>
        <v>2102.48</v>
      </c>
      <c r="J251" s="57" t="s">
        <v>376</v>
      </c>
      <c r="K251" s="57" t="str">
        <f>VLOOKUP($A238,'CBT Wages'!$B$6:$AF$49,6,0)</f>
        <v>MHE</v>
      </c>
    </row>
    <row r="253" spans="1:11" ht="15.75">
      <c r="A253" s="20" t="s">
        <v>337</v>
      </c>
      <c r="B253" s="21"/>
      <c r="C253" s="21"/>
      <c r="D253" s="21"/>
      <c r="E253" s="178" t="str">
        <f>+$E$1</f>
        <v>Salary Slip Oct 2019</v>
      </c>
      <c r="F253" s="178"/>
      <c r="G253" s="178"/>
      <c r="H253" s="178"/>
      <c r="I253" s="178"/>
      <c r="J253" s="178"/>
      <c r="K253" s="179"/>
    </row>
    <row r="254" spans="1:11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>
      <c r="A256" s="30" t="e">
        <f>+'CBT Wages'!#REF!</f>
        <v>#REF!</v>
      </c>
      <c r="B256" s="31" t="e">
        <f>VLOOKUP($A256,'CBT Wages'!$B$6:$AE$49,8,0)</f>
        <v>#REF!</v>
      </c>
      <c r="C256" s="26"/>
      <c r="D256" s="31" t="e">
        <f>VLOOKUP($A256,'CBT Wages'!$B$6:$AE$49,9,0)</f>
        <v>#REF!</v>
      </c>
      <c r="E256" s="31" t="e">
        <f>VLOOKUP($A256,'CBT Wages'!$B$6:$AE$49,10,0)</f>
        <v>#REF!</v>
      </c>
      <c r="F256" s="31" t="e">
        <f>VLOOKUP($A256,'CBT Wages'!$B$6:$AE$49,14,0)</f>
        <v>#REF!</v>
      </c>
      <c r="G256" s="32" t="e">
        <f>VLOOKUP($A256,'CBT Wages'!$B$6:$AE$49,5,0)</f>
        <v>#REF!</v>
      </c>
      <c r="H256" s="33" t="s">
        <v>349</v>
      </c>
      <c r="I256" s="64">
        <v>0</v>
      </c>
      <c r="J256" s="65"/>
      <c r="K256" s="64">
        <v>0</v>
      </c>
    </row>
    <row r="257" spans="1:11">
      <c r="A257" s="34" t="s">
        <v>350</v>
      </c>
      <c r="B257" s="31" t="e">
        <f>VLOOKUP($A256,'CBT Wages'!$B$6:$AE$49,3,0)</f>
        <v>#REF!</v>
      </c>
      <c r="C257" s="21"/>
      <c r="D257" s="21"/>
      <c r="E257" s="35"/>
      <c r="F257" s="35"/>
      <c r="G257" s="35"/>
      <c r="H257" s="151" t="s">
        <v>351</v>
      </c>
      <c r="I257" s="174">
        <v>0</v>
      </c>
      <c r="J257" s="176"/>
      <c r="K257" s="174">
        <v>0</v>
      </c>
    </row>
    <row r="258" spans="1:11">
      <c r="A258" s="36" t="s">
        <v>352</v>
      </c>
      <c r="B258" s="27" t="e">
        <f>VLOOKUP($A256,'CBT Wages'!$B$6:$AE$49,4,0)</f>
        <v>#REF!</v>
      </c>
      <c r="C258" s="21"/>
      <c r="D258" s="21"/>
      <c r="E258" s="28" t="s">
        <v>322</v>
      </c>
      <c r="F258" s="37" t="e">
        <f>VLOOKUP($A256,'CBT OT'!$B$6:$O$431,9,0)</f>
        <v>#REF!</v>
      </c>
      <c r="G258" s="38"/>
      <c r="H258" s="152"/>
      <c r="I258" s="175"/>
      <c r="J258" s="177"/>
      <c r="K258" s="175"/>
    </row>
    <row r="259" spans="1:11">
      <c r="A259" s="39" t="s">
        <v>353</v>
      </c>
      <c r="B259" s="40" t="e">
        <f>VLOOKUP($A256,'CBT Wages'!$B$6:$AR$49,44,0)</f>
        <v>#REF!</v>
      </c>
      <c r="C259" s="41"/>
      <c r="D259" s="41"/>
      <c r="E259" s="35" t="s">
        <v>354</v>
      </c>
      <c r="F259" s="37" t="e">
        <f>VLOOKUP($A256,'CBT OT'!$B$6:$V$431,16,0)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>
      <c r="A260" s="168" t="s">
        <v>356</v>
      </c>
      <c r="B260" s="169"/>
      <c r="C260" s="163" t="s">
        <v>357</v>
      </c>
      <c r="D260" s="164"/>
      <c r="E260" s="45"/>
      <c r="F260" s="170" t="s">
        <v>358</v>
      </c>
      <c r="G260" s="164"/>
      <c r="H260" s="171" t="s">
        <v>359</v>
      </c>
      <c r="I260" s="161"/>
      <c r="J260" s="172" t="s">
        <v>360</v>
      </c>
      <c r="K260" s="173"/>
    </row>
    <row r="261" spans="1:11">
      <c r="A261" s="46" t="s">
        <v>361</v>
      </c>
      <c r="B261" s="47" t="e">
        <f>VLOOKUP($A256,'CBT Wages'!$B$6:$AE$49,15,0)</f>
        <v>#REF!</v>
      </c>
      <c r="C261" s="31" t="e">
        <f>VLOOKUP($A256,'CBT Wages'!$B$6:$AE$49,20,0)</f>
        <v>#REF!</v>
      </c>
      <c r="D261" s="48"/>
      <c r="E261" s="49"/>
      <c r="F261" s="153" t="e">
        <f>SUM(C261:E261)</f>
        <v>#REF!</v>
      </c>
      <c r="G261" s="154"/>
      <c r="H261" s="34" t="s">
        <v>362</v>
      </c>
      <c r="I261" s="26" t="e">
        <f>VLOOKUP($A256,'CBT Wages'!$B$6:$AE$49,29,0)</f>
        <v>#REF!</v>
      </c>
      <c r="J261" s="155"/>
      <c r="K261" s="156"/>
    </row>
    <row r="262" spans="1:11" ht="14.25">
      <c r="A262" s="46" t="s">
        <v>363</v>
      </c>
      <c r="B262" s="50" t="e">
        <f>VLOOKUP($A256,'CBT Wages'!$B$6:$AE$49,16,0)</f>
        <v>#REF!</v>
      </c>
      <c r="C262" s="51" t="e">
        <f>VLOOKUP($A256,'CBT Wages'!$B$6:$AE$49,21,0)</f>
        <v>#REF!</v>
      </c>
      <c r="D262" s="52"/>
      <c r="E262" s="38"/>
      <c r="F262" s="157" t="e">
        <f>SUM(C262:E262)</f>
        <v>#REF!</v>
      </c>
      <c r="G262" s="158"/>
      <c r="H262" s="36" t="s">
        <v>364</v>
      </c>
      <c r="I262" s="68" t="e">
        <f>VLOOKUP($A256,'CBT Wages'!$B$6:$AE$49,28,0)</f>
        <v>#REF!</v>
      </c>
      <c r="J262" s="159" t="e">
        <f>F269-I269</f>
        <v>#REF!</v>
      </c>
      <c r="K262" s="160"/>
    </row>
    <row r="263" spans="1:11" ht="12.75" customHeight="1">
      <c r="A263" s="46" t="s">
        <v>365</v>
      </c>
      <c r="B263" s="50" t="e">
        <f>VLOOKUP($A256,'CBT Wages'!$B$6:$AE$49,17,0)</f>
        <v>#REF!</v>
      </c>
      <c r="C263" s="51" t="e">
        <f>VLOOKUP($A256,'CBT Wages'!$B$6:$AE$49,22,0)</f>
        <v>#REF!</v>
      </c>
      <c r="D263" s="52"/>
      <c r="E263" s="38"/>
      <c r="F263" s="157" t="e">
        <f>SUM(C263:E263)</f>
        <v>#REF!</v>
      </c>
      <c r="G263" s="158"/>
      <c r="H263" s="36" t="s">
        <v>366</v>
      </c>
      <c r="I263" s="68" t="e">
        <f>VLOOKUP($A256,'CBT Wages'!$B$6:$AE$49,30,0)</f>
        <v>#REF!</v>
      </c>
      <c r="J263" s="161" t="s">
        <v>367</v>
      </c>
      <c r="K263" s="162"/>
    </row>
    <row r="264" spans="1:11">
      <c r="A264" s="46" t="s">
        <v>368</v>
      </c>
      <c r="B264" s="50">
        <v>0</v>
      </c>
      <c r="C264" s="51">
        <v>0</v>
      </c>
      <c r="D264" s="52"/>
      <c r="E264" s="38"/>
      <c r="F264" s="157">
        <f>SUM(D264:E264)</f>
        <v>0</v>
      </c>
      <c r="G264" s="158"/>
      <c r="H264" s="36" t="s">
        <v>369</v>
      </c>
      <c r="I264" s="68"/>
      <c r="J264" s="163"/>
      <c r="K264" s="164"/>
    </row>
    <row r="265" spans="1:11">
      <c r="A265" s="46" t="s">
        <v>370</v>
      </c>
      <c r="B265" s="50" t="e">
        <f>VLOOKUP($A256,'CBT Wages'!$B$6:$AE$49,18,0)</f>
        <v>#REF!</v>
      </c>
      <c r="C265" s="51" t="e">
        <f>VLOOKUP($A256,'CBT Wages'!$B$6:$AE$49,23,0)</f>
        <v>#REF!</v>
      </c>
      <c r="D265" s="52"/>
      <c r="E265" s="38"/>
      <c r="F265" s="157" t="e">
        <f>SUM(C265:E265)</f>
        <v>#REF!</v>
      </c>
      <c r="G265" s="158"/>
      <c r="H265" s="36" t="s">
        <v>371</v>
      </c>
      <c r="I265" s="68"/>
      <c r="J265" s="163"/>
      <c r="K265" s="164"/>
    </row>
    <row r="266" spans="1:11">
      <c r="A266" s="46" t="s">
        <v>372</v>
      </c>
      <c r="B266" s="53">
        <v>0</v>
      </c>
      <c r="C266" s="51" t="e">
        <f>VLOOKUP($A256,'CBT Wages'!$B$6:$AE$49,25,0)</f>
        <v>#REF!</v>
      </c>
      <c r="D266" s="52"/>
      <c r="E266" s="38"/>
      <c r="F266" s="157" t="e">
        <f>SUM(C266:E266)</f>
        <v>#REF!</v>
      </c>
      <c r="G266" s="158"/>
      <c r="H266" s="51"/>
      <c r="I266" s="68"/>
      <c r="J266" s="163"/>
      <c r="K266" s="164"/>
    </row>
    <row r="267" spans="1:11">
      <c r="A267" s="46" t="s">
        <v>374</v>
      </c>
      <c r="B267" s="53">
        <v>0</v>
      </c>
      <c r="C267" s="51" t="e">
        <f>VLOOKUP($A256,'CBT Wages'!$B$6:$AE$49,26,0)</f>
        <v>#REF!</v>
      </c>
      <c r="D267" s="52"/>
      <c r="E267" s="38"/>
      <c r="F267" s="157" t="e">
        <f>SUM(C267:E267)</f>
        <v>#REF!</v>
      </c>
      <c r="G267" s="158"/>
      <c r="H267" s="51"/>
      <c r="I267" s="68"/>
      <c r="J267" s="163"/>
      <c r="K267" s="164"/>
    </row>
    <row r="268" spans="1:11">
      <c r="A268" s="54" t="s">
        <v>375</v>
      </c>
      <c r="B268" s="55"/>
      <c r="C268" s="143"/>
      <c r="D268" s="144"/>
      <c r="E268" s="42"/>
      <c r="F268" s="143">
        <f>SUM(D268:E268)</f>
        <v>0</v>
      </c>
      <c r="G268" s="145"/>
      <c r="H268" s="40"/>
      <c r="I268" s="69"/>
      <c r="J268" s="165"/>
      <c r="K268" s="152"/>
    </row>
    <row r="269" spans="1:11">
      <c r="A269" s="56" t="s">
        <v>320</v>
      </c>
      <c r="B269" s="57" t="e">
        <f>SUM(B261:B268)</f>
        <v>#REF!</v>
      </c>
      <c r="C269" s="146" t="e">
        <f>SUM(C261:D268)</f>
        <v>#REF!</v>
      </c>
      <c r="D269" s="147"/>
      <c r="E269" s="58"/>
      <c r="F269" s="146" t="e">
        <f>SUM(F261:F268)+F259</f>
        <v>#REF!</v>
      </c>
      <c r="G269" s="148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Wages'!$B$6:$AF$49,6,0)</f>
        <v>#REF!</v>
      </c>
    </row>
    <row r="271" spans="1:11" ht="15.75">
      <c r="A271" s="20" t="s">
        <v>337</v>
      </c>
      <c r="B271" s="21"/>
      <c r="C271" s="21"/>
      <c r="D271" s="21"/>
      <c r="E271" s="178" t="str">
        <f>+$E$1</f>
        <v>Salary Slip Oct 2019</v>
      </c>
      <c r="F271" s="178"/>
      <c r="G271" s="178"/>
      <c r="H271" s="178"/>
      <c r="I271" s="178"/>
      <c r="J271" s="178"/>
      <c r="K271" s="179"/>
    </row>
    <row r="272" spans="1:11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>
      <c r="A274" s="30">
        <f>+'CBT Wages'!B16</f>
        <v>3562018733</v>
      </c>
      <c r="B274" s="124" t="str">
        <f>VLOOKUP($A274,'CBT Wages'!$B$6:$AE$49,8,0)</f>
        <v>100052616305</v>
      </c>
      <c r="C274" s="26"/>
      <c r="D274" s="31" t="str">
        <f>VLOOKUP($A274,'CBT Wages'!$B$6:$AE$49,9,0)</f>
        <v>6928684196</v>
      </c>
      <c r="E274" s="31">
        <f>VLOOKUP($A274,'CBT Wages'!$B$6:$AE$49,10,0)</f>
        <v>25</v>
      </c>
      <c r="F274" s="31">
        <f>VLOOKUP($A274,'CBT Wages'!$B$6:$AE$49,14,0)</f>
        <v>20.5</v>
      </c>
      <c r="G274" s="32">
        <f>VLOOKUP($A274,'CBT Wages'!$B$6:$AE$49,5,0)</f>
        <v>43435</v>
      </c>
      <c r="H274" s="33" t="s">
        <v>349</v>
      </c>
      <c r="I274" s="64">
        <v>0</v>
      </c>
      <c r="J274" s="65"/>
      <c r="K274" s="64">
        <v>0</v>
      </c>
    </row>
    <row r="275" spans="1:11">
      <c r="A275" s="34" t="s">
        <v>350</v>
      </c>
      <c r="B275" s="31" t="str">
        <f>VLOOKUP($A274,'CBT Wages'!$B$6:$AE$49,3,0)</f>
        <v>Sunil</v>
      </c>
      <c r="C275" s="21"/>
      <c r="D275" s="21"/>
      <c r="E275" s="35"/>
      <c r="F275" s="35"/>
      <c r="G275" s="35"/>
      <c r="H275" s="151" t="s">
        <v>351</v>
      </c>
      <c r="I275" s="174">
        <v>0</v>
      </c>
      <c r="J275" s="176"/>
      <c r="K275" s="174">
        <v>0</v>
      </c>
    </row>
    <row r="276" spans="1:11">
      <c r="A276" s="36" t="s">
        <v>352</v>
      </c>
      <c r="B276" s="27" t="str">
        <f>VLOOKUP($A274,'CBT Wages'!$B$6:$AE$49,4,0)</f>
        <v>SHALIK RAM</v>
      </c>
      <c r="C276" s="21"/>
      <c r="D276" s="21"/>
      <c r="E276" s="28" t="s">
        <v>322</v>
      </c>
      <c r="F276" s="37">
        <f>VLOOKUP($A274,'CBT OT'!$B$6:$O$431,9,0)</f>
        <v>0</v>
      </c>
      <c r="G276" s="38"/>
      <c r="H276" s="152"/>
      <c r="I276" s="175"/>
      <c r="J276" s="177"/>
      <c r="K276" s="175"/>
    </row>
    <row r="277" spans="1:11">
      <c r="A277" s="39" t="s">
        <v>353</v>
      </c>
      <c r="B277" s="40" t="e">
        <f>VLOOKUP($A274,'CBT Wages'!$B$6:$AR$49,44,0)</f>
        <v>#REF!</v>
      </c>
      <c r="C277" s="41"/>
      <c r="D277" s="41"/>
      <c r="E277" s="35" t="s">
        <v>354</v>
      </c>
      <c r="F277" s="37">
        <f>VLOOKUP($A274,'CBT OT'!$B$6:$V$431,16,0)</f>
        <v>0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>
      <c r="A278" s="168" t="s">
        <v>356</v>
      </c>
      <c r="B278" s="169"/>
      <c r="C278" s="163" t="s">
        <v>357</v>
      </c>
      <c r="D278" s="164"/>
      <c r="E278" s="45"/>
      <c r="F278" s="170" t="s">
        <v>358</v>
      </c>
      <c r="G278" s="164"/>
      <c r="H278" s="171" t="s">
        <v>359</v>
      </c>
      <c r="I278" s="161"/>
      <c r="J278" s="172" t="s">
        <v>360</v>
      </c>
      <c r="K278" s="173"/>
    </row>
    <row r="279" spans="1:11">
      <c r="A279" s="46" t="s">
        <v>361</v>
      </c>
      <c r="B279" s="47">
        <f>VLOOKUP($A274,'CBT Wages'!$B$6:$AE$49,15,0)</f>
        <v>17234</v>
      </c>
      <c r="C279" s="31">
        <f>VLOOKUP($A274,'CBT Wages'!$B$6:$AE$49,20,0)</f>
        <v>14132</v>
      </c>
      <c r="D279" s="48"/>
      <c r="E279" s="49"/>
      <c r="F279" s="153">
        <f>SUM(C279:E279)</f>
        <v>14132</v>
      </c>
      <c r="G279" s="154"/>
      <c r="H279" s="34" t="s">
        <v>362</v>
      </c>
      <c r="I279" s="26">
        <f>VLOOKUP($A274,'CBT Wages'!$B$6:$AE$49,29,0)</f>
        <v>1793.52</v>
      </c>
      <c r="J279" s="155"/>
      <c r="K279" s="156"/>
    </row>
    <row r="280" spans="1:11" ht="14.25">
      <c r="A280" s="46" t="s">
        <v>363</v>
      </c>
      <c r="B280" s="50">
        <f>VLOOKUP($A274,'CBT Wages'!$B$6:$AE$49,16,0)</f>
        <v>0</v>
      </c>
      <c r="C280" s="51">
        <f>VLOOKUP($A274,'CBT Wages'!$B$6:$AE$49,21,0)</f>
        <v>0</v>
      </c>
      <c r="D280" s="52"/>
      <c r="E280" s="38"/>
      <c r="F280" s="157">
        <f>SUM(C280:E280)</f>
        <v>0</v>
      </c>
      <c r="G280" s="158"/>
      <c r="H280" s="36" t="s">
        <v>364</v>
      </c>
      <c r="I280" s="68">
        <f>VLOOKUP($A274,'CBT Wages'!$B$6:$AE$49,28,0)</f>
        <v>121</v>
      </c>
      <c r="J280" s="159">
        <f>F287-I287</f>
        <v>14208.48</v>
      </c>
      <c r="K280" s="160"/>
    </row>
    <row r="281" spans="1:11" ht="12.75" customHeight="1">
      <c r="A281" s="46" t="s">
        <v>365</v>
      </c>
      <c r="B281" s="50">
        <f>VLOOKUP($A274,'CBT Wages'!$B$6:$AE$49,17,0)</f>
        <v>0</v>
      </c>
      <c r="C281" s="51">
        <f>VLOOKUP($A274,'CBT Wages'!$B$6:$AE$49,22,0)</f>
        <v>0</v>
      </c>
      <c r="D281" s="52"/>
      <c r="E281" s="38"/>
      <c r="F281" s="157">
        <f>SUM(C281:E281)</f>
        <v>0</v>
      </c>
      <c r="G281" s="158"/>
      <c r="H281" s="36" t="s">
        <v>366</v>
      </c>
      <c r="I281" s="68">
        <f>VLOOKUP($A274,'CBT Wages'!$B$6:$AE$49,30,0)</f>
        <v>1</v>
      </c>
      <c r="J281" s="161" t="s">
        <v>367</v>
      </c>
      <c r="K281" s="162"/>
    </row>
    <row r="282" spans="1:11">
      <c r="A282" s="46" t="s">
        <v>368</v>
      </c>
      <c r="B282" s="50">
        <v>0</v>
      </c>
      <c r="C282" s="51">
        <v>0</v>
      </c>
      <c r="D282" s="52"/>
      <c r="E282" s="38"/>
      <c r="F282" s="157">
        <f>SUM(D282:E282)</f>
        <v>0</v>
      </c>
      <c r="G282" s="158"/>
      <c r="H282" s="36" t="s">
        <v>369</v>
      </c>
      <c r="I282" s="68"/>
      <c r="J282" s="163"/>
      <c r="K282" s="164"/>
    </row>
    <row r="283" spans="1:11">
      <c r="A283" s="46" t="s">
        <v>370</v>
      </c>
      <c r="B283" s="50">
        <f>VLOOKUP($A274,'CBT Wages'!$B$6:$AE$49,18,0)</f>
        <v>0</v>
      </c>
      <c r="C283" s="51">
        <f>VLOOKUP($A274,'CBT Wages'!$B$6:$AE$49,23,0)</f>
        <v>0</v>
      </c>
      <c r="D283" s="52"/>
      <c r="E283" s="38"/>
      <c r="F283" s="157">
        <f>SUM(C283:E283)</f>
        <v>0</v>
      </c>
      <c r="G283" s="158"/>
      <c r="H283" s="36" t="s">
        <v>371</v>
      </c>
      <c r="I283" s="68"/>
      <c r="J283" s="163"/>
      <c r="K283" s="164"/>
    </row>
    <row r="284" spans="1:11">
      <c r="A284" s="46" t="s">
        <v>372</v>
      </c>
      <c r="B284" s="53">
        <v>0</v>
      </c>
      <c r="C284" s="51">
        <f>VLOOKUP($A274,'CBT Wages'!$B$6:$AE$49,25,0)</f>
        <v>1178</v>
      </c>
      <c r="D284" s="52"/>
      <c r="E284" s="38"/>
      <c r="F284" s="157">
        <f>SUM(C284:E284)</f>
        <v>1178</v>
      </c>
      <c r="G284" s="158"/>
      <c r="H284" s="51"/>
      <c r="I284" s="68"/>
      <c r="J284" s="163"/>
      <c r="K284" s="164"/>
    </row>
    <row r="285" spans="1:11">
      <c r="A285" s="46" t="s">
        <v>374</v>
      </c>
      <c r="B285" s="53">
        <v>0</v>
      </c>
      <c r="C285" s="51">
        <f>VLOOKUP($A274,'CBT Wages'!$B$6:$AE$49,26,0)</f>
        <v>814</v>
      </c>
      <c r="D285" s="52"/>
      <c r="E285" s="38"/>
      <c r="F285" s="157">
        <f>SUM(C285:E285)</f>
        <v>814</v>
      </c>
      <c r="G285" s="158"/>
      <c r="H285" s="51"/>
      <c r="I285" s="68"/>
      <c r="J285" s="163"/>
      <c r="K285" s="164"/>
    </row>
    <row r="286" spans="1:11">
      <c r="A286" s="54" t="s">
        <v>375</v>
      </c>
      <c r="B286" s="55"/>
      <c r="C286" s="143"/>
      <c r="D286" s="144"/>
      <c r="E286" s="42"/>
      <c r="F286" s="143">
        <f>SUM(D286:E286)</f>
        <v>0</v>
      </c>
      <c r="G286" s="145"/>
      <c r="H286" s="40"/>
      <c r="I286" s="69"/>
      <c r="J286" s="165"/>
      <c r="K286" s="152"/>
    </row>
    <row r="287" spans="1:11">
      <c r="A287" s="56" t="s">
        <v>320</v>
      </c>
      <c r="B287" s="57">
        <f>SUM(B279:B286)</f>
        <v>17234</v>
      </c>
      <c r="C287" s="146">
        <f>SUM(C279:D286)</f>
        <v>16124</v>
      </c>
      <c r="D287" s="147"/>
      <c r="E287" s="58"/>
      <c r="F287" s="146">
        <f>SUM(F279:F286)+F277</f>
        <v>16124</v>
      </c>
      <c r="G287" s="148">
        <f t="shared" ref="G287" si="23">SUM(G279:G286)</f>
        <v>0</v>
      </c>
      <c r="H287" s="59"/>
      <c r="I287" s="70">
        <f>SUM(I279:I286)</f>
        <v>1915.52</v>
      </c>
      <c r="J287" s="57" t="s">
        <v>376</v>
      </c>
      <c r="K287" s="57" t="str">
        <f>VLOOKUP($A274,'CBT Wages'!$B$6:$AF$49,6,0)</f>
        <v>MHE</v>
      </c>
    </row>
    <row r="289" spans="1:11" ht="15.75">
      <c r="A289" s="20" t="s">
        <v>337</v>
      </c>
      <c r="B289" s="21"/>
      <c r="C289" s="21"/>
      <c r="D289" s="21"/>
      <c r="E289" s="178" t="str">
        <f>+$E$1</f>
        <v>Salary Slip Oct 2019</v>
      </c>
      <c r="F289" s="178"/>
      <c r="G289" s="178"/>
      <c r="H289" s="178"/>
      <c r="I289" s="178"/>
      <c r="J289" s="178"/>
      <c r="K289" s="179"/>
    </row>
    <row r="290" spans="1:11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>
      <c r="A292" s="30">
        <f>+'CBT Wages'!B17</f>
        <v>3562018693</v>
      </c>
      <c r="B292" s="124" t="str">
        <f>VLOOKUP($A292,'CBT Wages'!$B$6:$AE$49,8,0)</f>
        <v>100054044626</v>
      </c>
      <c r="C292" s="26"/>
      <c r="D292" s="31" t="str">
        <f>VLOOKUP($A292,'CBT Wages'!$B$6:$AE$49,9,0)</f>
        <v>6928605832</v>
      </c>
      <c r="E292" s="31">
        <f>VLOOKUP($A292,'CBT Wages'!$B$6:$AE$49,10,0)</f>
        <v>25</v>
      </c>
      <c r="F292" s="31">
        <f>VLOOKUP($A292,'CBT Wages'!$B$6:$AE$49,14,0)</f>
        <v>19</v>
      </c>
      <c r="G292" s="32">
        <f>VLOOKUP($A292,'CBT Wages'!$B$6:$AE$49,5,0)</f>
        <v>43417</v>
      </c>
      <c r="H292" s="33" t="s">
        <v>349</v>
      </c>
      <c r="I292" s="64">
        <v>0</v>
      </c>
      <c r="J292" s="65"/>
      <c r="K292" s="64">
        <v>0</v>
      </c>
    </row>
    <row r="293" spans="1:11">
      <c r="A293" s="34" t="s">
        <v>350</v>
      </c>
      <c r="B293" s="31" t="str">
        <f>VLOOKUP($A292,'CBT Wages'!$B$6:$AE$49,3,0)</f>
        <v>GOVIND SINGH BISHT</v>
      </c>
      <c r="C293" s="21"/>
      <c r="D293" s="21"/>
      <c r="E293" s="35"/>
      <c r="F293" s="35"/>
      <c r="G293" s="35"/>
      <c r="H293" s="151" t="s">
        <v>351</v>
      </c>
      <c r="I293" s="174">
        <v>0</v>
      </c>
      <c r="J293" s="176"/>
      <c r="K293" s="174">
        <v>0</v>
      </c>
    </row>
    <row r="294" spans="1:11">
      <c r="A294" s="36" t="s">
        <v>352</v>
      </c>
      <c r="B294" s="27" t="str">
        <f>VLOOKUP($A292,'CBT Wages'!$B$6:$AE$49,4,0)</f>
        <v>SATYAPAL SINGH BISHT</v>
      </c>
      <c r="C294" s="21"/>
      <c r="D294" s="21"/>
      <c r="E294" s="28" t="s">
        <v>322</v>
      </c>
      <c r="F294" s="37">
        <f>VLOOKUP($A292,'CBT OT'!$B$6:$O$431,9,0)</f>
        <v>0</v>
      </c>
      <c r="G294" s="38"/>
      <c r="H294" s="152"/>
      <c r="I294" s="175"/>
      <c r="J294" s="177"/>
      <c r="K294" s="175"/>
    </row>
    <row r="295" spans="1:11">
      <c r="A295" s="39" t="s">
        <v>353</v>
      </c>
      <c r="B295" s="40" t="e">
        <f>VLOOKUP($A292,'CBT Wages'!$B$6:$AR$49,44,0)</f>
        <v>#REF!</v>
      </c>
      <c r="C295" s="41"/>
      <c r="D295" s="41"/>
      <c r="E295" s="35" t="s">
        <v>354</v>
      </c>
      <c r="F295" s="37">
        <f>VLOOKUP($A292,'CBT OT'!$B$6:$V$431,16,0)</f>
        <v>0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>
      <c r="A296" s="168" t="s">
        <v>356</v>
      </c>
      <c r="B296" s="169"/>
      <c r="C296" s="163" t="s">
        <v>357</v>
      </c>
      <c r="D296" s="164"/>
      <c r="E296" s="45"/>
      <c r="F296" s="170" t="s">
        <v>358</v>
      </c>
      <c r="G296" s="164"/>
      <c r="H296" s="171" t="s">
        <v>359</v>
      </c>
      <c r="I296" s="161"/>
      <c r="J296" s="172" t="s">
        <v>360</v>
      </c>
      <c r="K296" s="173"/>
    </row>
    <row r="297" spans="1:11">
      <c r="A297" s="46" t="s">
        <v>361</v>
      </c>
      <c r="B297" s="47">
        <f>VLOOKUP($A292,'CBT Wages'!$B$6:$AE$49,15,0)</f>
        <v>17234</v>
      </c>
      <c r="C297" s="31">
        <f>VLOOKUP($A292,'CBT Wages'!$B$6:$AE$49,20,0)</f>
        <v>13098</v>
      </c>
      <c r="D297" s="48"/>
      <c r="E297" s="49"/>
      <c r="F297" s="153">
        <f>SUM(C297:E297)</f>
        <v>13098</v>
      </c>
      <c r="G297" s="154"/>
      <c r="H297" s="34" t="s">
        <v>362</v>
      </c>
      <c r="I297" s="26">
        <f>VLOOKUP($A292,'CBT Wages'!$B$6:$AE$49,29,0)</f>
        <v>1662.24</v>
      </c>
      <c r="J297" s="155"/>
      <c r="K297" s="156"/>
    </row>
    <row r="298" spans="1:11" ht="14.25">
      <c r="A298" s="46" t="s">
        <v>363</v>
      </c>
      <c r="B298" s="50">
        <f>VLOOKUP($A292,'CBT Wages'!$B$6:$AE$49,16,0)</f>
        <v>0</v>
      </c>
      <c r="C298" s="51">
        <f>VLOOKUP($A292,'CBT Wages'!$B$6:$AE$49,21,0)</f>
        <v>0</v>
      </c>
      <c r="D298" s="52"/>
      <c r="E298" s="38"/>
      <c r="F298" s="157">
        <f>SUM(C298:E298)</f>
        <v>0</v>
      </c>
      <c r="G298" s="158"/>
      <c r="H298" s="36" t="s">
        <v>364</v>
      </c>
      <c r="I298" s="68">
        <f>VLOOKUP($A292,'CBT Wages'!$B$6:$AE$49,28,0)</f>
        <v>113</v>
      </c>
      <c r="J298" s="159">
        <f>F305-I305</f>
        <v>13167.76</v>
      </c>
      <c r="K298" s="160"/>
    </row>
    <row r="299" spans="1:11" ht="12.75" customHeight="1">
      <c r="A299" s="46" t="s">
        <v>365</v>
      </c>
      <c r="B299" s="50">
        <f>VLOOKUP($A292,'CBT Wages'!$B$6:$AE$49,17,0)</f>
        <v>0</v>
      </c>
      <c r="C299" s="51">
        <f>VLOOKUP($A292,'CBT Wages'!$B$6:$AE$49,22,0)</f>
        <v>0</v>
      </c>
      <c r="D299" s="52"/>
      <c r="E299" s="38"/>
      <c r="F299" s="157">
        <f>SUM(C299:E299)</f>
        <v>0</v>
      </c>
      <c r="G299" s="158"/>
      <c r="H299" s="36" t="s">
        <v>366</v>
      </c>
      <c r="I299" s="68">
        <f>VLOOKUP($A292,'CBT Wages'!$B$6:$AE$49,30,0)</f>
        <v>1</v>
      </c>
      <c r="J299" s="161" t="s">
        <v>367</v>
      </c>
      <c r="K299" s="162"/>
    </row>
    <row r="300" spans="1:11">
      <c r="A300" s="46" t="s">
        <v>368</v>
      </c>
      <c r="B300" s="50">
        <v>0</v>
      </c>
      <c r="C300" s="51">
        <v>0</v>
      </c>
      <c r="D300" s="52"/>
      <c r="E300" s="38"/>
      <c r="F300" s="157">
        <f>SUM(D300:E300)</f>
        <v>0</v>
      </c>
      <c r="G300" s="158"/>
      <c r="H300" s="36" t="s">
        <v>369</v>
      </c>
      <c r="I300" s="68"/>
      <c r="J300" s="163"/>
      <c r="K300" s="164"/>
    </row>
    <row r="301" spans="1:11">
      <c r="A301" s="46" t="s">
        <v>370</v>
      </c>
      <c r="B301" s="50">
        <f>VLOOKUP($A292,'CBT Wages'!$B$6:$AE$49,18,0)</f>
        <v>0</v>
      </c>
      <c r="C301" s="51">
        <f>VLOOKUP($A292,'CBT Wages'!$B$6:$AE$49,23,0)</f>
        <v>0</v>
      </c>
      <c r="D301" s="52"/>
      <c r="E301" s="38"/>
      <c r="F301" s="157">
        <f>SUM(C301:E301)</f>
        <v>0</v>
      </c>
      <c r="G301" s="158"/>
      <c r="H301" s="36" t="s">
        <v>371</v>
      </c>
      <c r="I301" s="68"/>
      <c r="J301" s="163"/>
      <c r="K301" s="164"/>
    </row>
    <row r="302" spans="1:11">
      <c r="A302" s="46" t="s">
        <v>372</v>
      </c>
      <c r="B302" s="53">
        <v>0</v>
      </c>
      <c r="C302" s="51">
        <f>VLOOKUP($A292,'CBT Wages'!$B$6:$AE$49,25,0)</f>
        <v>1092</v>
      </c>
      <c r="D302" s="52"/>
      <c r="E302" s="38"/>
      <c r="F302" s="157">
        <f>SUM(C302:E302)</f>
        <v>1092</v>
      </c>
      <c r="G302" s="158"/>
      <c r="H302" s="51"/>
      <c r="I302" s="68"/>
      <c r="J302" s="163"/>
      <c r="K302" s="164"/>
    </row>
    <row r="303" spans="1:11">
      <c r="A303" s="46" t="s">
        <v>374</v>
      </c>
      <c r="B303" s="53">
        <v>0</v>
      </c>
      <c r="C303" s="51">
        <f>VLOOKUP($A292,'CBT Wages'!$B$6:$AE$49,26,0)</f>
        <v>754</v>
      </c>
      <c r="D303" s="52"/>
      <c r="E303" s="38"/>
      <c r="F303" s="157">
        <f>SUM(C303:E303)</f>
        <v>754</v>
      </c>
      <c r="G303" s="158"/>
      <c r="H303" s="51"/>
      <c r="I303" s="68"/>
      <c r="J303" s="163"/>
      <c r="K303" s="164"/>
    </row>
    <row r="304" spans="1:11">
      <c r="A304" s="54" t="s">
        <v>375</v>
      </c>
      <c r="B304" s="55"/>
      <c r="C304" s="143"/>
      <c r="D304" s="144"/>
      <c r="E304" s="42"/>
      <c r="F304" s="143">
        <f>SUM(D304:E304)</f>
        <v>0</v>
      </c>
      <c r="G304" s="145"/>
      <c r="H304" s="40"/>
      <c r="I304" s="69"/>
      <c r="J304" s="165"/>
      <c r="K304" s="152"/>
    </row>
    <row r="305" spans="1:11">
      <c r="A305" s="56" t="s">
        <v>320</v>
      </c>
      <c r="B305" s="57">
        <f>SUM(B297:B304)</f>
        <v>17234</v>
      </c>
      <c r="C305" s="146">
        <f>SUM(C297:D304)</f>
        <v>14944</v>
      </c>
      <c r="D305" s="147"/>
      <c r="E305" s="58"/>
      <c r="F305" s="146">
        <f>SUM(F297:F304)+F295</f>
        <v>14944</v>
      </c>
      <c r="G305" s="148">
        <f t="shared" ref="G305" si="24">SUM(G297:G304)</f>
        <v>0</v>
      </c>
      <c r="H305" s="59"/>
      <c r="I305" s="70">
        <f>SUM(I297:I304)</f>
        <v>1776.24</v>
      </c>
      <c r="J305" s="57" t="s">
        <v>376</v>
      </c>
      <c r="K305" s="57" t="str">
        <f>VLOOKUP($A292,'CBT Wages'!$B$6:$AF$49,6,0)</f>
        <v>MHE</v>
      </c>
    </row>
    <row r="307" spans="1:11" ht="15.75">
      <c r="A307" s="20" t="s">
        <v>337</v>
      </c>
      <c r="B307" s="21"/>
      <c r="C307" s="21"/>
      <c r="D307" s="21"/>
      <c r="E307" s="178" t="str">
        <f>+$E$1</f>
        <v>Salary Slip Oct 2019</v>
      </c>
      <c r="F307" s="178"/>
      <c r="G307" s="178"/>
      <c r="H307" s="178"/>
      <c r="I307" s="178"/>
      <c r="J307" s="178"/>
      <c r="K307" s="179"/>
    </row>
    <row r="308" spans="1:11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>
      <c r="A310" s="30">
        <f>+'CBT Wages'!B18</f>
        <v>3562018691</v>
      </c>
      <c r="B310" s="31" t="str">
        <f>VLOOKUP($A310,'CBT Wages'!$B$6:$AE$49,8,0)</f>
        <v>101314833334</v>
      </c>
      <c r="C310" s="26"/>
      <c r="D310" s="31" t="str">
        <f>VLOOKUP($A310,'CBT Wages'!$B$6:$AE$49,9,0)</f>
        <v>6923778505</v>
      </c>
      <c r="E310" s="31">
        <f>VLOOKUP($A310,'CBT Wages'!$B$6:$AE$49,10,0)</f>
        <v>25</v>
      </c>
      <c r="F310" s="31">
        <f>VLOOKUP($A310,'CBT Wages'!$B$6:$AE$49,14,0)</f>
        <v>23</v>
      </c>
      <c r="G310" s="32">
        <f>VLOOKUP($A310,'CBT Wages'!$B$6:$AE$49,5,0)</f>
        <v>43423</v>
      </c>
      <c r="H310" s="33" t="s">
        <v>349</v>
      </c>
      <c r="I310" s="64">
        <v>0</v>
      </c>
      <c r="J310" s="65"/>
      <c r="K310" s="64">
        <v>0</v>
      </c>
    </row>
    <row r="311" spans="1:11">
      <c r="A311" s="34" t="s">
        <v>350</v>
      </c>
      <c r="B311" s="31" t="str">
        <f>VLOOKUP($A310,'CBT Wages'!$B$6:$AE$49,3,0)</f>
        <v>ALOPI NATH DHURIYA</v>
      </c>
      <c r="C311" s="21"/>
      <c r="D311" s="21"/>
      <c r="E311" s="35"/>
      <c r="F311" s="35"/>
      <c r="G311" s="35"/>
      <c r="H311" s="151" t="s">
        <v>351</v>
      </c>
      <c r="I311" s="174">
        <v>0</v>
      </c>
      <c r="J311" s="176"/>
      <c r="K311" s="174">
        <v>0</v>
      </c>
    </row>
    <row r="312" spans="1:11">
      <c r="A312" s="36" t="s">
        <v>352</v>
      </c>
      <c r="B312" s="27" t="str">
        <f>VLOOKUP($A310,'CBT Wages'!$B$6:$AE$49,4,0)</f>
        <v>MOTI LAL</v>
      </c>
      <c r="C312" s="21"/>
      <c r="D312" s="21"/>
      <c r="E312" s="28" t="s">
        <v>322</v>
      </c>
      <c r="F312" s="37">
        <f>VLOOKUP($A310,'CBT OT'!$B$6:$O$431,9,0)</f>
        <v>0</v>
      </c>
      <c r="G312" s="38"/>
      <c r="H312" s="152"/>
      <c r="I312" s="175"/>
      <c r="J312" s="177"/>
      <c r="K312" s="175"/>
    </row>
    <row r="313" spans="1:11">
      <c r="A313" s="39" t="s">
        <v>353</v>
      </c>
      <c r="B313" s="40" t="e">
        <f>VLOOKUP($A310,'CBT Wages'!$B$6:$AR$49,44,0)</f>
        <v>#REF!</v>
      </c>
      <c r="C313" s="41"/>
      <c r="D313" s="41"/>
      <c r="E313" s="35" t="s">
        <v>354</v>
      </c>
      <c r="F313" s="37">
        <f>VLOOKUP($A310,'CBT OT'!$B$6:$V$431,16,0)</f>
        <v>0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>
      <c r="A314" s="168" t="s">
        <v>356</v>
      </c>
      <c r="B314" s="169"/>
      <c r="C314" s="163" t="s">
        <v>357</v>
      </c>
      <c r="D314" s="164"/>
      <c r="E314" s="45"/>
      <c r="F314" s="170" t="s">
        <v>358</v>
      </c>
      <c r="G314" s="164"/>
      <c r="H314" s="171" t="s">
        <v>359</v>
      </c>
      <c r="I314" s="161"/>
      <c r="J314" s="172" t="s">
        <v>360</v>
      </c>
      <c r="K314" s="173"/>
    </row>
    <row r="315" spans="1:11">
      <c r="A315" s="46" t="s">
        <v>361</v>
      </c>
      <c r="B315" s="47">
        <f>VLOOKUP($A310,'CBT Wages'!$B$6:$AE$49,15,0)</f>
        <v>17234</v>
      </c>
      <c r="C315" s="31">
        <f>VLOOKUP($A310,'CBT Wages'!$B$6:$AE$49,20,0)</f>
        <v>15855</v>
      </c>
      <c r="D315" s="48"/>
      <c r="E315" s="49"/>
      <c r="F315" s="153">
        <f>SUM(C315:E315)</f>
        <v>15855</v>
      </c>
      <c r="G315" s="154"/>
      <c r="H315" s="34" t="s">
        <v>362</v>
      </c>
      <c r="I315" s="26">
        <f>VLOOKUP($A310,'CBT Wages'!$B$6:$AE$49,29,0)</f>
        <v>2012.1599999999999</v>
      </c>
      <c r="J315" s="155"/>
      <c r="K315" s="156"/>
    </row>
    <row r="316" spans="1:11" ht="14.25">
      <c r="A316" s="46" t="s">
        <v>363</v>
      </c>
      <c r="B316" s="50">
        <f>VLOOKUP($A310,'CBT Wages'!$B$6:$AE$49,16,0)</f>
        <v>0</v>
      </c>
      <c r="C316" s="51">
        <f>VLOOKUP($A310,'CBT Wages'!$B$6:$AE$49,21,0)</f>
        <v>0</v>
      </c>
      <c r="D316" s="52"/>
      <c r="E316" s="38"/>
      <c r="F316" s="157">
        <f>SUM(C316:E316)</f>
        <v>0</v>
      </c>
      <c r="G316" s="158"/>
      <c r="H316" s="36" t="s">
        <v>364</v>
      </c>
      <c r="I316" s="68">
        <f>VLOOKUP($A310,'CBT Wages'!$B$6:$AE$49,28,0)</f>
        <v>136</v>
      </c>
      <c r="J316" s="159">
        <f>F323-I323</f>
        <v>15939.84</v>
      </c>
      <c r="K316" s="160"/>
    </row>
    <row r="317" spans="1:11" ht="12.75" customHeight="1">
      <c r="A317" s="46" t="s">
        <v>365</v>
      </c>
      <c r="B317" s="50">
        <f>VLOOKUP($A310,'CBT Wages'!$B$6:$AE$49,17,0)</f>
        <v>0</v>
      </c>
      <c r="C317" s="51">
        <f>VLOOKUP($A310,'CBT Wages'!$B$6:$AE$49,22,0)</f>
        <v>0</v>
      </c>
      <c r="D317" s="52"/>
      <c r="E317" s="38"/>
      <c r="F317" s="157">
        <f>SUM(C317:E317)</f>
        <v>0</v>
      </c>
      <c r="G317" s="158"/>
      <c r="H317" s="36" t="s">
        <v>366</v>
      </c>
      <c r="I317" s="68">
        <f>VLOOKUP($A310,'CBT Wages'!$B$6:$AE$49,30,0)</f>
        <v>1</v>
      </c>
      <c r="J317" s="161" t="s">
        <v>367</v>
      </c>
      <c r="K317" s="162"/>
    </row>
    <row r="318" spans="1:11">
      <c r="A318" s="46" t="s">
        <v>368</v>
      </c>
      <c r="B318" s="50">
        <v>0</v>
      </c>
      <c r="C318" s="51">
        <v>0</v>
      </c>
      <c r="D318" s="52"/>
      <c r="E318" s="38"/>
      <c r="F318" s="157">
        <f>SUM(D318:E318)</f>
        <v>0</v>
      </c>
      <c r="G318" s="158"/>
      <c r="H318" s="36" t="s">
        <v>369</v>
      </c>
      <c r="I318" s="68"/>
      <c r="J318" s="163"/>
      <c r="K318" s="164"/>
    </row>
    <row r="319" spans="1:11">
      <c r="A319" s="46" t="s">
        <v>370</v>
      </c>
      <c r="B319" s="50">
        <f>VLOOKUP($A310,'CBT Wages'!$B$6:$AE$49,18,0)</f>
        <v>0</v>
      </c>
      <c r="C319" s="51">
        <f>VLOOKUP($A310,'CBT Wages'!$B$6:$AE$49,23,0)</f>
        <v>0</v>
      </c>
      <c r="D319" s="52"/>
      <c r="E319" s="38"/>
      <c r="F319" s="157">
        <f>SUM(C319:E319)</f>
        <v>0</v>
      </c>
      <c r="G319" s="158"/>
      <c r="H319" s="36" t="s">
        <v>371</v>
      </c>
      <c r="I319" s="68"/>
      <c r="J319" s="163"/>
      <c r="K319" s="164"/>
    </row>
    <row r="320" spans="1:11">
      <c r="A320" s="46" t="s">
        <v>372</v>
      </c>
      <c r="B320" s="53">
        <v>0</v>
      </c>
      <c r="C320" s="51">
        <f>VLOOKUP($A310,'CBT Wages'!$B$6:$AE$49,25,0)</f>
        <v>1321</v>
      </c>
      <c r="D320" s="52"/>
      <c r="E320" s="38"/>
      <c r="F320" s="157">
        <f>SUM(C320:E320)</f>
        <v>1321</v>
      </c>
      <c r="G320" s="158"/>
      <c r="H320" s="51"/>
      <c r="I320" s="68"/>
      <c r="J320" s="163"/>
      <c r="K320" s="164"/>
    </row>
    <row r="321" spans="1:11">
      <c r="A321" s="46" t="s">
        <v>374</v>
      </c>
      <c r="B321" s="53">
        <v>0</v>
      </c>
      <c r="C321" s="51">
        <f>VLOOKUP($A310,'CBT Wages'!$B$6:$AE$49,26,0)</f>
        <v>913</v>
      </c>
      <c r="D321" s="52"/>
      <c r="E321" s="38"/>
      <c r="F321" s="157">
        <f>SUM(C321:E321)</f>
        <v>913</v>
      </c>
      <c r="G321" s="158"/>
      <c r="H321" s="51"/>
      <c r="I321" s="68"/>
      <c r="J321" s="163"/>
      <c r="K321" s="164"/>
    </row>
    <row r="322" spans="1:11">
      <c r="A322" s="54" t="s">
        <v>375</v>
      </c>
      <c r="B322" s="55"/>
      <c r="C322" s="143"/>
      <c r="D322" s="144"/>
      <c r="E322" s="42"/>
      <c r="F322" s="143">
        <f>SUM(D322:E322)</f>
        <v>0</v>
      </c>
      <c r="G322" s="145"/>
      <c r="H322" s="40"/>
      <c r="I322" s="69"/>
      <c r="J322" s="165"/>
      <c r="K322" s="152"/>
    </row>
    <row r="323" spans="1:11">
      <c r="A323" s="56" t="s">
        <v>320</v>
      </c>
      <c r="B323" s="57">
        <f>SUM(B315:B322)</f>
        <v>17234</v>
      </c>
      <c r="C323" s="146">
        <f>SUM(C315:D322)</f>
        <v>18089</v>
      </c>
      <c r="D323" s="147"/>
      <c r="E323" s="58"/>
      <c r="F323" s="146">
        <f>SUM(F315:F322)+F313</f>
        <v>18089</v>
      </c>
      <c r="G323" s="148">
        <f t="shared" ref="G323" si="25">SUM(G315:G322)</f>
        <v>0</v>
      </c>
      <c r="H323" s="59"/>
      <c r="I323" s="70">
        <f>SUM(I315:I322)</f>
        <v>2149.16</v>
      </c>
      <c r="J323" s="57" t="s">
        <v>376</v>
      </c>
      <c r="K323" s="57" t="str">
        <f>VLOOKUP($A310,'CBT Wages'!$B$6:$AF$49,6,0)</f>
        <v>MHE</v>
      </c>
    </row>
    <row r="325" spans="1:11" ht="15.75">
      <c r="A325" s="20" t="s">
        <v>337</v>
      </c>
      <c r="B325" s="21"/>
      <c r="C325" s="21"/>
      <c r="D325" s="21"/>
      <c r="E325" s="178" t="str">
        <f>+$E$1</f>
        <v>Salary Slip Oct 2019</v>
      </c>
      <c r="F325" s="178"/>
      <c r="G325" s="178"/>
      <c r="H325" s="178"/>
      <c r="I325" s="178"/>
      <c r="J325" s="178"/>
      <c r="K325" s="179"/>
    </row>
    <row r="326" spans="1:11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>
      <c r="A328" s="30">
        <f>+'CBT Wages'!B19</f>
        <v>3562018690</v>
      </c>
      <c r="B328" s="124" t="str">
        <f>VLOOKUP($A328,'CBT Wages'!$B$6:$AE$49,8,0)</f>
        <v>101305290317</v>
      </c>
      <c r="C328" s="26"/>
      <c r="D328" s="31" t="str">
        <f>VLOOKUP($A328,'CBT Wages'!$B$6:$AE$49,9,0)</f>
        <v>2013722633</v>
      </c>
      <c r="E328" s="31">
        <f>VLOOKUP($A328,'CBT Wages'!$B$6:$AE$49,10,0)</f>
        <v>25</v>
      </c>
      <c r="F328" s="31">
        <f>VLOOKUP($A328,'CBT Wages'!$B$6:$AE$49,14,0)</f>
        <v>24</v>
      </c>
      <c r="G328" s="32">
        <f>VLOOKUP($A328,'CBT Wages'!$B$6:$AE$49,5,0)</f>
        <v>43423</v>
      </c>
      <c r="H328" s="33" t="s">
        <v>349</v>
      </c>
      <c r="I328" s="64">
        <v>0</v>
      </c>
      <c r="J328" s="65"/>
      <c r="K328" s="64">
        <v>0</v>
      </c>
    </row>
    <row r="329" spans="1:11">
      <c r="A329" s="34" t="s">
        <v>350</v>
      </c>
      <c r="B329" s="31" t="str">
        <f>VLOOKUP($A328,'CBT Wages'!$B$6:$AE$49,3,0)</f>
        <v>Rakesh</v>
      </c>
      <c r="C329" s="21"/>
      <c r="D329" s="21"/>
      <c r="E329" s="35"/>
      <c r="F329" s="35"/>
      <c r="G329" s="35"/>
      <c r="H329" s="151" t="s">
        <v>351</v>
      </c>
      <c r="I329" s="174">
        <v>0</v>
      </c>
      <c r="J329" s="176"/>
      <c r="K329" s="174">
        <v>0</v>
      </c>
    </row>
    <row r="330" spans="1:11">
      <c r="A330" s="36" t="s">
        <v>352</v>
      </c>
      <c r="B330" s="27" t="str">
        <f>VLOOKUP($A328,'CBT Wages'!$B$6:$AE$49,4,0)</f>
        <v>JANMEJAY UPDHYAY</v>
      </c>
      <c r="C330" s="21"/>
      <c r="D330" s="21"/>
      <c r="E330" s="28" t="s">
        <v>322</v>
      </c>
      <c r="F330" s="37">
        <f>VLOOKUP($A328,'CBT OT'!$B$6:$O$431,9,0)</f>
        <v>0</v>
      </c>
      <c r="G330" s="38"/>
      <c r="H330" s="152"/>
      <c r="I330" s="175"/>
      <c r="J330" s="177"/>
      <c r="K330" s="175"/>
    </row>
    <row r="331" spans="1:11">
      <c r="A331" s="39" t="s">
        <v>353</v>
      </c>
      <c r="B331" s="40" t="e">
        <f>VLOOKUP($A328,'CBT Wages'!$B$6:$AR$49,44,0)</f>
        <v>#REF!</v>
      </c>
      <c r="C331" s="41"/>
      <c r="D331" s="41"/>
      <c r="E331" s="35" t="s">
        <v>354</v>
      </c>
      <c r="F331" s="37">
        <f>VLOOKUP($A328,'CBT OT'!$B$6:$V$431,16,0)</f>
        <v>0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>
      <c r="A332" s="168" t="s">
        <v>356</v>
      </c>
      <c r="B332" s="169"/>
      <c r="C332" s="163" t="s">
        <v>357</v>
      </c>
      <c r="D332" s="164"/>
      <c r="E332" s="45"/>
      <c r="F332" s="170" t="s">
        <v>358</v>
      </c>
      <c r="G332" s="164"/>
      <c r="H332" s="171" t="s">
        <v>359</v>
      </c>
      <c r="I332" s="161"/>
      <c r="J332" s="172" t="s">
        <v>360</v>
      </c>
      <c r="K332" s="173"/>
    </row>
    <row r="333" spans="1:11">
      <c r="A333" s="46" t="s">
        <v>361</v>
      </c>
      <c r="B333" s="47">
        <f>VLOOKUP($A328,'CBT Wages'!$B$6:$AE$49,15,0)</f>
        <v>17234</v>
      </c>
      <c r="C333" s="31">
        <f>VLOOKUP($A328,'CBT Wages'!$B$6:$AE$49,20,0)</f>
        <v>16545</v>
      </c>
      <c r="D333" s="48"/>
      <c r="E333" s="49"/>
      <c r="F333" s="153">
        <f>SUM(C333:E333)</f>
        <v>16545</v>
      </c>
      <c r="G333" s="154"/>
      <c r="H333" s="34" t="s">
        <v>362</v>
      </c>
      <c r="I333" s="26">
        <f>VLOOKUP($A328,'CBT Wages'!$B$6:$AE$49,29,0)</f>
        <v>2099.7599999999998</v>
      </c>
      <c r="J333" s="155"/>
      <c r="K333" s="156"/>
    </row>
    <row r="334" spans="1:11" ht="14.25">
      <c r="A334" s="46" t="s">
        <v>363</v>
      </c>
      <c r="B334" s="50">
        <f>VLOOKUP($A328,'CBT Wages'!$B$6:$AE$49,16,0)</f>
        <v>0</v>
      </c>
      <c r="C334" s="51">
        <f>VLOOKUP($A328,'CBT Wages'!$B$6:$AE$49,21,0)</f>
        <v>0</v>
      </c>
      <c r="D334" s="52"/>
      <c r="E334" s="38"/>
      <c r="F334" s="157">
        <f>SUM(C334:E334)</f>
        <v>0</v>
      </c>
      <c r="G334" s="158"/>
      <c r="H334" s="36" t="s">
        <v>364</v>
      </c>
      <c r="I334" s="68">
        <f>VLOOKUP($A328,'CBT Wages'!$B$6:$AE$49,28,0)</f>
        <v>142</v>
      </c>
      <c r="J334" s="159">
        <f>F341-I341</f>
        <v>16634.240000000002</v>
      </c>
      <c r="K334" s="160"/>
    </row>
    <row r="335" spans="1:11" ht="12.75" customHeight="1">
      <c r="A335" s="46" t="s">
        <v>365</v>
      </c>
      <c r="B335" s="50">
        <f>VLOOKUP($A328,'CBT Wages'!$B$6:$AE$49,17,0)</f>
        <v>0</v>
      </c>
      <c r="C335" s="51">
        <f>VLOOKUP($A328,'CBT Wages'!$B$6:$AE$49,22,0)</f>
        <v>0</v>
      </c>
      <c r="D335" s="52"/>
      <c r="E335" s="38"/>
      <c r="F335" s="157">
        <f>SUM(C335:E335)</f>
        <v>0</v>
      </c>
      <c r="G335" s="158"/>
      <c r="H335" s="36" t="s">
        <v>366</v>
      </c>
      <c r="I335" s="68">
        <f>VLOOKUP($A328,'CBT Wages'!$B$6:$AE$49,30,0)</f>
        <v>1</v>
      </c>
      <c r="J335" s="161" t="s">
        <v>367</v>
      </c>
      <c r="K335" s="162"/>
    </row>
    <row r="336" spans="1:11">
      <c r="A336" s="46" t="s">
        <v>368</v>
      </c>
      <c r="B336" s="50">
        <v>0</v>
      </c>
      <c r="C336" s="51">
        <v>0</v>
      </c>
      <c r="D336" s="52"/>
      <c r="E336" s="38"/>
      <c r="F336" s="157">
        <f>SUM(D336:E336)</f>
        <v>0</v>
      </c>
      <c r="G336" s="158"/>
      <c r="H336" s="36" t="s">
        <v>369</v>
      </c>
      <c r="I336" s="68"/>
      <c r="J336" s="163"/>
      <c r="K336" s="164"/>
    </row>
    <row r="337" spans="1:11">
      <c r="A337" s="46" t="s">
        <v>370</v>
      </c>
      <c r="B337" s="50">
        <f>VLOOKUP($A328,'CBT Wages'!$B$6:$AE$49,18,0)</f>
        <v>0</v>
      </c>
      <c r="C337" s="51">
        <f>VLOOKUP($A328,'CBT Wages'!$B$6:$AE$49,23,0)</f>
        <v>0</v>
      </c>
      <c r="D337" s="52"/>
      <c r="E337" s="38"/>
      <c r="F337" s="157">
        <f>SUM(C337:E337)</f>
        <v>0</v>
      </c>
      <c r="G337" s="158"/>
      <c r="H337" s="36" t="s">
        <v>371</v>
      </c>
      <c r="I337" s="68"/>
      <c r="J337" s="163"/>
      <c r="K337" s="164"/>
    </row>
    <row r="338" spans="1:11">
      <c r="A338" s="46" t="s">
        <v>372</v>
      </c>
      <c r="B338" s="53">
        <v>0</v>
      </c>
      <c r="C338" s="51">
        <f>VLOOKUP($A328,'CBT Wages'!$B$6:$AE$49,25,0)</f>
        <v>1379</v>
      </c>
      <c r="D338" s="52"/>
      <c r="E338" s="38"/>
      <c r="F338" s="157">
        <f>SUM(C338:E338)</f>
        <v>1379</v>
      </c>
      <c r="G338" s="158"/>
      <c r="H338" s="51"/>
      <c r="I338" s="68"/>
      <c r="J338" s="163"/>
      <c r="K338" s="164"/>
    </row>
    <row r="339" spans="1:11">
      <c r="A339" s="46" t="s">
        <v>374</v>
      </c>
      <c r="B339" s="53">
        <v>0</v>
      </c>
      <c r="C339" s="51">
        <f>VLOOKUP($A328,'CBT Wages'!$B$6:$AE$49,26,0)</f>
        <v>953</v>
      </c>
      <c r="D339" s="52"/>
      <c r="E339" s="38"/>
      <c r="F339" s="157">
        <f>SUM(C339:E339)</f>
        <v>953</v>
      </c>
      <c r="G339" s="158"/>
      <c r="H339" s="51"/>
      <c r="I339" s="68"/>
      <c r="J339" s="163"/>
      <c r="K339" s="164"/>
    </row>
    <row r="340" spans="1:11">
      <c r="A340" s="54" t="s">
        <v>375</v>
      </c>
      <c r="B340" s="55"/>
      <c r="C340" s="143"/>
      <c r="D340" s="144"/>
      <c r="E340" s="42"/>
      <c r="F340" s="143">
        <f>SUM(D340:E340)</f>
        <v>0</v>
      </c>
      <c r="G340" s="145"/>
      <c r="H340" s="40"/>
      <c r="I340" s="69"/>
      <c r="J340" s="165"/>
      <c r="K340" s="152"/>
    </row>
    <row r="341" spans="1:11">
      <c r="A341" s="56" t="s">
        <v>320</v>
      </c>
      <c r="B341" s="57">
        <f>SUM(B333:B340)</f>
        <v>17234</v>
      </c>
      <c r="C341" s="146">
        <f>SUM(C333:D340)</f>
        <v>18877</v>
      </c>
      <c r="D341" s="147"/>
      <c r="E341" s="58"/>
      <c r="F341" s="146">
        <f>SUM(F333:F340)+F331</f>
        <v>18877</v>
      </c>
      <c r="G341" s="148">
        <f t="shared" ref="G341" si="26">SUM(G333:G340)</f>
        <v>0</v>
      </c>
      <c r="H341" s="59"/>
      <c r="I341" s="70">
        <f>SUM(I333:I340)</f>
        <v>2242.7599999999998</v>
      </c>
      <c r="J341" s="57" t="s">
        <v>376</v>
      </c>
      <c r="K341" s="57" t="str">
        <f>VLOOKUP($A328,'CBT Wages'!$B$6:$AF$49,6,0)</f>
        <v>MHE</v>
      </c>
    </row>
    <row r="343" spans="1:11" ht="15.75">
      <c r="A343" s="20" t="s">
        <v>337</v>
      </c>
      <c r="B343" s="21"/>
      <c r="C343" s="21"/>
      <c r="D343" s="21"/>
      <c r="E343" s="178" t="str">
        <f>+$E$1</f>
        <v>Salary Slip Oct 2019</v>
      </c>
      <c r="F343" s="178"/>
      <c r="G343" s="178"/>
      <c r="H343" s="178"/>
      <c r="I343" s="178"/>
      <c r="J343" s="178"/>
      <c r="K343" s="179"/>
    </row>
    <row r="344" spans="1:11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>
      <c r="A346" s="30">
        <f>+'CBT Wages'!B20</f>
        <v>3562018692</v>
      </c>
      <c r="B346" s="31" t="str">
        <f>VLOOKUP($A346,'CBT Wages'!$B$6:$AE$49,8,0)</f>
        <v>101380346724</v>
      </c>
      <c r="C346" s="26"/>
      <c r="D346" s="31" t="str">
        <f>VLOOKUP($A346,'CBT Wages'!$B$6:$AE$49,9,0)</f>
        <v>6928605925</v>
      </c>
      <c r="E346" s="31">
        <f>VLOOKUP($A346,'CBT Wages'!$B$6:$AE$49,10,0)</f>
        <v>25</v>
      </c>
      <c r="F346" s="31">
        <f>VLOOKUP($A346,'CBT Wages'!$B$6:$AE$49,14,0)</f>
        <v>21.5</v>
      </c>
      <c r="G346" s="32">
        <f>VLOOKUP($A346,'CBT Wages'!$B$6:$AE$49,5,0)</f>
        <v>43420</v>
      </c>
      <c r="H346" s="33" t="s">
        <v>349</v>
      </c>
      <c r="I346" s="64">
        <v>0</v>
      </c>
      <c r="J346" s="65"/>
      <c r="K346" s="64">
        <v>0</v>
      </c>
    </row>
    <row r="347" spans="1:11">
      <c r="A347" s="34" t="s">
        <v>350</v>
      </c>
      <c r="B347" s="31" t="str">
        <f>VLOOKUP($A346,'CBT Wages'!$B$6:$AE$49,3,0)</f>
        <v>AAKASH SINGH</v>
      </c>
      <c r="C347" s="21"/>
      <c r="D347" s="21"/>
      <c r="E347" s="35"/>
      <c r="F347" s="35"/>
      <c r="G347" s="35"/>
      <c r="H347" s="151" t="s">
        <v>351</v>
      </c>
      <c r="I347" s="174">
        <v>0</v>
      </c>
      <c r="J347" s="176"/>
      <c r="K347" s="174">
        <v>0</v>
      </c>
    </row>
    <row r="348" spans="1:11">
      <c r="A348" s="36" t="s">
        <v>352</v>
      </c>
      <c r="B348" s="27" t="str">
        <f>VLOOKUP($A346,'CBT Wages'!$B$6:$AE$49,4,0)</f>
        <v>SURENDER SINGH</v>
      </c>
      <c r="C348" s="21"/>
      <c r="D348" s="21"/>
      <c r="E348" s="28" t="s">
        <v>322</v>
      </c>
      <c r="F348" s="37">
        <f>VLOOKUP($A346,'CBT OT'!$B$6:$O$431,9,0)</f>
        <v>0</v>
      </c>
      <c r="G348" s="38"/>
      <c r="H348" s="152"/>
      <c r="I348" s="175"/>
      <c r="J348" s="177"/>
      <c r="K348" s="175"/>
    </row>
    <row r="349" spans="1:11">
      <c r="A349" s="39" t="s">
        <v>353</v>
      </c>
      <c r="B349" s="40" t="e">
        <f>VLOOKUP($A346,'CBT Wages'!$B$6:$AR$49,44,0)</f>
        <v>#REF!</v>
      </c>
      <c r="C349" s="41"/>
      <c r="D349" s="41"/>
      <c r="E349" s="35" t="s">
        <v>354</v>
      </c>
      <c r="F349" s="37">
        <f>VLOOKUP($A346,'CBT OT'!$B$6:$V$431,16,0)</f>
        <v>0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>
      <c r="A350" s="168" t="s">
        <v>356</v>
      </c>
      <c r="B350" s="169"/>
      <c r="C350" s="163" t="s">
        <v>357</v>
      </c>
      <c r="D350" s="164"/>
      <c r="E350" s="45"/>
      <c r="F350" s="170" t="s">
        <v>358</v>
      </c>
      <c r="G350" s="164"/>
      <c r="H350" s="171" t="s">
        <v>359</v>
      </c>
      <c r="I350" s="161"/>
      <c r="J350" s="172" t="s">
        <v>360</v>
      </c>
      <c r="K350" s="173"/>
    </row>
    <row r="351" spans="1:11">
      <c r="A351" s="46" t="s">
        <v>361</v>
      </c>
      <c r="B351" s="47">
        <f>VLOOKUP($A346,'CBT Wages'!$B$6:$AE$49,15,0)</f>
        <v>17234</v>
      </c>
      <c r="C351" s="31">
        <f>VLOOKUP($A346,'CBT Wages'!$B$6:$AE$49,20,0)</f>
        <v>14821</v>
      </c>
      <c r="D351" s="48"/>
      <c r="E351" s="49"/>
      <c r="F351" s="153">
        <f>SUM(C351:E351)</f>
        <v>14821</v>
      </c>
      <c r="G351" s="154"/>
      <c r="H351" s="34" t="s">
        <v>362</v>
      </c>
      <c r="I351" s="26">
        <f>VLOOKUP($A346,'CBT Wages'!$B$6:$AE$49,29,0)</f>
        <v>1881</v>
      </c>
      <c r="J351" s="155"/>
      <c r="K351" s="156"/>
    </row>
    <row r="352" spans="1:11" ht="14.25">
      <c r="A352" s="46" t="s">
        <v>363</v>
      </c>
      <c r="B352" s="50">
        <f>VLOOKUP($A346,'CBT Wages'!$B$6:$AE$49,16,0)</f>
        <v>0</v>
      </c>
      <c r="C352" s="51">
        <f>VLOOKUP($A346,'CBT Wages'!$B$6:$AE$49,21,0)</f>
        <v>0</v>
      </c>
      <c r="D352" s="52"/>
      <c r="E352" s="38"/>
      <c r="F352" s="157">
        <f>SUM(C352:E352)</f>
        <v>0</v>
      </c>
      <c r="G352" s="158"/>
      <c r="H352" s="36" t="s">
        <v>364</v>
      </c>
      <c r="I352" s="68">
        <f>VLOOKUP($A346,'CBT Wages'!$B$6:$AE$49,28,0)</f>
        <v>127</v>
      </c>
      <c r="J352" s="159">
        <f>F359-I359</f>
        <v>14901</v>
      </c>
      <c r="K352" s="160"/>
    </row>
    <row r="353" spans="1:11" ht="12.75" customHeight="1">
      <c r="A353" s="46" t="s">
        <v>365</v>
      </c>
      <c r="B353" s="50">
        <f>VLOOKUP($A346,'CBT Wages'!$B$6:$AE$49,17,0)</f>
        <v>0</v>
      </c>
      <c r="C353" s="51">
        <f>VLOOKUP($A346,'CBT Wages'!$B$6:$AE$49,22,0)</f>
        <v>0</v>
      </c>
      <c r="D353" s="52"/>
      <c r="E353" s="38"/>
      <c r="F353" s="157">
        <f>SUM(C353:E353)</f>
        <v>0</v>
      </c>
      <c r="G353" s="158"/>
      <c r="H353" s="36" t="s">
        <v>366</v>
      </c>
      <c r="I353" s="68">
        <f>VLOOKUP($A346,'CBT Wages'!$B$6:$AE$49,30,0)</f>
        <v>1</v>
      </c>
      <c r="J353" s="161" t="s">
        <v>367</v>
      </c>
      <c r="K353" s="162"/>
    </row>
    <row r="354" spans="1:11">
      <c r="A354" s="46" t="s">
        <v>368</v>
      </c>
      <c r="B354" s="50">
        <v>0</v>
      </c>
      <c r="C354" s="51">
        <v>0</v>
      </c>
      <c r="D354" s="52"/>
      <c r="E354" s="38"/>
      <c r="F354" s="157">
        <f>SUM(D354:E354)</f>
        <v>0</v>
      </c>
      <c r="G354" s="158"/>
      <c r="H354" s="36" t="s">
        <v>369</v>
      </c>
      <c r="I354" s="68"/>
      <c r="J354" s="163"/>
      <c r="K354" s="164"/>
    </row>
    <row r="355" spans="1:11">
      <c r="A355" s="46" t="s">
        <v>370</v>
      </c>
      <c r="B355" s="50">
        <f>VLOOKUP($A346,'CBT Wages'!$B$6:$AE$49,18,0)</f>
        <v>0</v>
      </c>
      <c r="C355" s="51">
        <f>VLOOKUP($A346,'CBT Wages'!$B$6:$AE$49,23,0)</f>
        <v>0</v>
      </c>
      <c r="D355" s="52"/>
      <c r="E355" s="38"/>
      <c r="F355" s="157">
        <f>SUM(C355:E355)</f>
        <v>0</v>
      </c>
      <c r="G355" s="158"/>
      <c r="H355" s="36" t="s">
        <v>371</v>
      </c>
      <c r="I355" s="68"/>
      <c r="J355" s="163"/>
      <c r="K355" s="164"/>
    </row>
    <row r="356" spans="1:11">
      <c r="A356" s="46" t="s">
        <v>372</v>
      </c>
      <c r="B356" s="53">
        <v>0</v>
      </c>
      <c r="C356" s="51">
        <f>VLOOKUP($A346,'CBT Wages'!$B$6:$AE$49,25,0)</f>
        <v>1235</v>
      </c>
      <c r="D356" s="52"/>
      <c r="E356" s="38"/>
      <c r="F356" s="157">
        <f>SUM(C356:E356)</f>
        <v>1235</v>
      </c>
      <c r="G356" s="158"/>
      <c r="H356" s="51"/>
      <c r="I356" s="68"/>
      <c r="J356" s="163"/>
      <c r="K356" s="164"/>
    </row>
    <row r="357" spans="1:11">
      <c r="A357" s="46" t="s">
        <v>374</v>
      </c>
      <c r="B357" s="53">
        <v>0</v>
      </c>
      <c r="C357" s="51">
        <f>VLOOKUP($A346,'CBT Wages'!$B$6:$AE$49,26,0)</f>
        <v>854</v>
      </c>
      <c r="D357" s="52"/>
      <c r="E357" s="38"/>
      <c r="F357" s="157">
        <f>SUM(C357:E357)</f>
        <v>854</v>
      </c>
      <c r="G357" s="158"/>
      <c r="H357" s="51"/>
      <c r="I357" s="68"/>
      <c r="J357" s="163"/>
      <c r="K357" s="164"/>
    </row>
    <row r="358" spans="1:11">
      <c r="A358" s="54" t="s">
        <v>375</v>
      </c>
      <c r="B358" s="55"/>
      <c r="C358" s="143"/>
      <c r="D358" s="144"/>
      <c r="E358" s="42"/>
      <c r="F358" s="143">
        <f>SUM(D358:E358)</f>
        <v>0</v>
      </c>
      <c r="G358" s="145"/>
      <c r="H358" s="40"/>
      <c r="I358" s="69"/>
      <c r="J358" s="165"/>
      <c r="K358" s="152"/>
    </row>
    <row r="359" spans="1:11">
      <c r="A359" s="56" t="s">
        <v>320</v>
      </c>
      <c r="B359" s="57">
        <f>SUM(B351:B358)</f>
        <v>17234</v>
      </c>
      <c r="C359" s="146">
        <f>SUM(C351:D358)</f>
        <v>16910</v>
      </c>
      <c r="D359" s="147"/>
      <c r="E359" s="58"/>
      <c r="F359" s="146">
        <f>SUM(F351:F358)+F349</f>
        <v>16910</v>
      </c>
      <c r="G359" s="148">
        <f t="shared" ref="G359" si="27">SUM(G351:G358)</f>
        <v>0</v>
      </c>
      <c r="H359" s="59"/>
      <c r="I359" s="70">
        <f>SUM(I351:I358)</f>
        <v>2009</v>
      </c>
      <c r="J359" s="57" t="s">
        <v>376</v>
      </c>
      <c r="K359" s="57" t="str">
        <f>VLOOKUP($A346,'CBT Wages'!$B$6:$AF$49,6,0)</f>
        <v>MHE</v>
      </c>
    </row>
    <row r="361" spans="1:11" ht="15.75">
      <c r="A361" s="20" t="s">
        <v>337</v>
      </c>
      <c r="B361" s="21"/>
      <c r="C361" s="21"/>
      <c r="D361" s="21"/>
      <c r="E361" s="178" t="str">
        <f>+$E$1</f>
        <v>Salary Slip Oct 2019</v>
      </c>
      <c r="F361" s="178"/>
      <c r="G361" s="178"/>
      <c r="H361" s="178"/>
      <c r="I361" s="178"/>
      <c r="J361" s="178"/>
      <c r="K361" s="179"/>
    </row>
    <row r="362" spans="1:11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>
      <c r="A364" s="30">
        <f>+'CBT Wages'!B21</f>
        <v>3562018732</v>
      </c>
      <c r="B364" s="124" t="str">
        <f>VLOOKUP($A364,'CBT Wages'!$B$6:$AE$49,8,0)</f>
        <v>101381078520</v>
      </c>
      <c r="C364" s="26"/>
      <c r="D364" s="31" t="str">
        <f>VLOOKUP($A364,'CBT Wages'!$B$6:$AE$49,9,0)</f>
        <v>6928605942</v>
      </c>
      <c r="E364" s="31">
        <f>VLOOKUP($A364,'CBT Wages'!$B$6:$AE$49,10,0)</f>
        <v>25</v>
      </c>
      <c r="F364" s="31">
        <f>VLOOKUP($A364,'CBT Wages'!$B$6:$AE$49,14,0)</f>
        <v>19.5</v>
      </c>
      <c r="G364" s="32">
        <f>VLOOKUP($A364,'CBT Wages'!$B$6:$AE$49,5,0)</f>
        <v>43419</v>
      </c>
      <c r="H364" s="33" t="s">
        <v>349</v>
      </c>
      <c r="I364" s="64">
        <v>0</v>
      </c>
      <c r="J364" s="65"/>
      <c r="K364" s="64">
        <v>0</v>
      </c>
    </row>
    <row r="365" spans="1:11">
      <c r="A365" s="34" t="s">
        <v>350</v>
      </c>
      <c r="B365" s="31" t="str">
        <f>VLOOKUP($A364,'CBT Wages'!$B$6:$AE$49,3,0)</f>
        <v>Rakesh SINGH</v>
      </c>
      <c r="C365" s="21"/>
      <c r="D365" s="21"/>
      <c r="E365" s="35"/>
      <c r="F365" s="35"/>
      <c r="G365" s="35"/>
      <c r="H365" s="151" t="s">
        <v>351</v>
      </c>
      <c r="I365" s="174">
        <v>0</v>
      </c>
      <c r="J365" s="176"/>
      <c r="K365" s="174">
        <v>0</v>
      </c>
    </row>
    <row r="366" spans="1:11">
      <c r="A366" s="36" t="s">
        <v>352</v>
      </c>
      <c r="B366" s="27" t="str">
        <f>VLOOKUP($A364,'CBT Wages'!$B$6:$AE$49,4,0)</f>
        <v>KISHORI SINGH</v>
      </c>
      <c r="C366" s="21"/>
      <c r="D366" s="21"/>
      <c r="E366" s="28" t="s">
        <v>322</v>
      </c>
      <c r="F366" s="37">
        <f>VLOOKUP($A364,'CBT OT'!$B$6:$O$431,9,0)</f>
        <v>0</v>
      </c>
      <c r="G366" s="38"/>
      <c r="H366" s="152"/>
      <c r="I366" s="175"/>
      <c r="J366" s="177"/>
      <c r="K366" s="175"/>
    </row>
    <row r="367" spans="1:11">
      <c r="A367" s="39" t="s">
        <v>353</v>
      </c>
      <c r="B367" s="40" t="e">
        <f>VLOOKUP($A364,'CBT Wages'!$B$6:$AR$49,44,0)</f>
        <v>#REF!</v>
      </c>
      <c r="C367" s="41"/>
      <c r="D367" s="41"/>
      <c r="E367" s="35" t="s">
        <v>354</v>
      </c>
      <c r="F367" s="37">
        <f>VLOOKUP($A364,'CBT OT'!$B$6:$V$431,16,0)</f>
        <v>0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>
      <c r="A368" s="168" t="s">
        <v>356</v>
      </c>
      <c r="B368" s="169"/>
      <c r="C368" s="163" t="s">
        <v>357</v>
      </c>
      <c r="D368" s="164"/>
      <c r="E368" s="45"/>
      <c r="F368" s="170" t="s">
        <v>358</v>
      </c>
      <c r="G368" s="164"/>
      <c r="H368" s="171" t="s">
        <v>359</v>
      </c>
      <c r="I368" s="161"/>
      <c r="J368" s="172" t="s">
        <v>360</v>
      </c>
      <c r="K368" s="173"/>
    </row>
    <row r="369" spans="1:11">
      <c r="A369" s="46" t="s">
        <v>361</v>
      </c>
      <c r="B369" s="47">
        <f>VLOOKUP($A364,'CBT Wages'!$B$6:$AE$49,15,0)</f>
        <v>17234</v>
      </c>
      <c r="C369" s="31">
        <f>VLOOKUP($A364,'CBT Wages'!$B$6:$AE$49,20,0)</f>
        <v>13443</v>
      </c>
      <c r="D369" s="48"/>
      <c r="E369" s="49"/>
      <c r="F369" s="153">
        <f>SUM(C369:E369)</f>
        <v>13443</v>
      </c>
      <c r="G369" s="154"/>
      <c r="H369" s="34" t="s">
        <v>362</v>
      </c>
      <c r="I369" s="26">
        <f>VLOOKUP($A364,'CBT Wages'!$B$6:$AE$49,29,0)</f>
        <v>1706.04</v>
      </c>
      <c r="J369" s="155"/>
      <c r="K369" s="156"/>
    </row>
    <row r="370" spans="1:11" ht="14.25">
      <c r="A370" s="46" t="s">
        <v>363</v>
      </c>
      <c r="B370" s="50">
        <f>VLOOKUP($A364,'CBT Wages'!$B$6:$AE$49,16,0)</f>
        <v>0</v>
      </c>
      <c r="C370" s="51">
        <f>VLOOKUP($A364,'CBT Wages'!$B$6:$AE$49,21,0)</f>
        <v>0</v>
      </c>
      <c r="D370" s="52"/>
      <c r="E370" s="38"/>
      <c r="F370" s="157">
        <f>SUM(C370:E370)</f>
        <v>0</v>
      </c>
      <c r="G370" s="158"/>
      <c r="H370" s="36" t="s">
        <v>364</v>
      </c>
      <c r="I370" s="68">
        <f>VLOOKUP($A364,'CBT Wages'!$B$6:$AE$49,28,0)</f>
        <v>116</v>
      </c>
      <c r="J370" s="159">
        <f>F377-I377</f>
        <v>13513.96</v>
      </c>
      <c r="K370" s="160"/>
    </row>
    <row r="371" spans="1:11" ht="12.75" customHeight="1">
      <c r="A371" s="46" t="s">
        <v>365</v>
      </c>
      <c r="B371" s="50">
        <f>VLOOKUP($A364,'CBT Wages'!$B$6:$AE$49,17,0)</f>
        <v>0</v>
      </c>
      <c r="C371" s="51">
        <f>VLOOKUP($A364,'CBT Wages'!$B$6:$AE$49,22,0)</f>
        <v>0</v>
      </c>
      <c r="D371" s="52"/>
      <c r="E371" s="38"/>
      <c r="F371" s="157">
        <f>SUM(C371:E371)</f>
        <v>0</v>
      </c>
      <c r="G371" s="158"/>
      <c r="H371" s="36" t="s">
        <v>366</v>
      </c>
      <c r="I371" s="68">
        <f>VLOOKUP($A364,'CBT Wages'!$B$6:$AE$49,30,0)</f>
        <v>1</v>
      </c>
      <c r="J371" s="161" t="s">
        <v>367</v>
      </c>
      <c r="K371" s="162"/>
    </row>
    <row r="372" spans="1:11">
      <c r="A372" s="46" t="s">
        <v>368</v>
      </c>
      <c r="B372" s="50">
        <v>0</v>
      </c>
      <c r="C372" s="51">
        <v>0</v>
      </c>
      <c r="D372" s="52"/>
      <c r="E372" s="38"/>
      <c r="F372" s="157">
        <f>SUM(D372:E372)</f>
        <v>0</v>
      </c>
      <c r="G372" s="158"/>
      <c r="H372" s="36" t="s">
        <v>369</v>
      </c>
      <c r="I372" s="68"/>
      <c r="J372" s="163"/>
      <c r="K372" s="164"/>
    </row>
    <row r="373" spans="1:11">
      <c r="A373" s="46" t="s">
        <v>370</v>
      </c>
      <c r="B373" s="50">
        <f>VLOOKUP($A364,'CBT Wages'!$B$6:$AE$49,18,0)</f>
        <v>0</v>
      </c>
      <c r="C373" s="51">
        <f>VLOOKUP($A364,'CBT Wages'!$B$6:$AE$49,23,0)</f>
        <v>0</v>
      </c>
      <c r="D373" s="52"/>
      <c r="E373" s="38"/>
      <c r="F373" s="157">
        <f>SUM(C373:E373)</f>
        <v>0</v>
      </c>
      <c r="G373" s="158"/>
      <c r="H373" s="36" t="s">
        <v>371</v>
      </c>
      <c r="I373" s="68"/>
      <c r="J373" s="163"/>
      <c r="K373" s="164"/>
    </row>
    <row r="374" spans="1:11">
      <c r="A374" s="46" t="s">
        <v>372</v>
      </c>
      <c r="B374" s="53">
        <v>0</v>
      </c>
      <c r="C374" s="51">
        <f>VLOOKUP($A364,'CBT Wages'!$B$6:$AE$49,25,0)</f>
        <v>1120</v>
      </c>
      <c r="D374" s="52"/>
      <c r="E374" s="38"/>
      <c r="F374" s="157">
        <f>SUM(C374:E374)</f>
        <v>1120</v>
      </c>
      <c r="G374" s="158"/>
      <c r="H374" s="51"/>
      <c r="I374" s="68"/>
      <c r="J374" s="163"/>
      <c r="K374" s="164"/>
    </row>
    <row r="375" spans="1:11">
      <c r="A375" s="46" t="s">
        <v>374</v>
      </c>
      <c r="B375" s="53">
        <v>0</v>
      </c>
      <c r="C375" s="51">
        <f>VLOOKUP($A364,'CBT Wages'!$B$6:$AE$49,26,0)</f>
        <v>774</v>
      </c>
      <c r="D375" s="52"/>
      <c r="E375" s="38"/>
      <c r="F375" s="157">
        <f>SUM(C375:E375)</f>
        <v>774</v>
      </c>
      <c r="G375" s="158"/>
      <c r="H375" s="51"/>
      <c r="I375" s="68"/>
      <c r="J375" s="163"/>
      <c r="K375" s="164"/>
    </row>
    <row r="376" spans="1:11">
      <c r="A376" s="54" t="s">
        <v>375</v>
      </c>
      <c r="B376" s="55"/>
      <c r="C376" s="143"/>
      <c r="D376" s="144"/>
      <c r="E376" s="42"/>
      <c r="F376" s="143">
        <f>SUM(D376:E376)</f>
        <v>0</v>
      </c>
      <c r="G376" s="145"/>
      <c r="H376" s="40"/>
      <c r="I376" s="69"/>
      <c r="J376" s="165"/>
      <c r="K376" s="152"/>
    </row>
    <row r="377" spans="1:11">
      <c r="A377" s="56" t="s">
        <v>320</v>
      </c>
      <c r="B377" s="57">
        <f>SUM(B369:B376)</f>
        <v>17234</v>
      </c>
      <c r="C377" s="146">
        <f>SUM(C369:D376)</f>
        <v>15337</v>
      </c>
      <c r="D377" s="147"/>
      <c r="E377" s="58"/>
      <c r="F377" s="146">
        <f>SUM(F369:F376)+F367</f>
        <v>15337</v>
      </c>
      <c r="G377" s="148">
        <f t="shared" ref="G377" si="28">SUM(G369:G376)</f>
        <v>0</v>
      </c>
      <c r="H377" s="59"/>
      <c r="I377" s="70">
        <f>SUM(I369:I376)</f>
        <v>1823.04</v>
      </c>
      <c r="J377" s="57" t="s">
        <v>376</v>
      </c>
      <c r="K377" s="57" t="str">
        <f>VLOOKUP($A364,'CBT Wages'!$B$6:$AF$49,6,0)</f>
        <v>MHE</v>
      </c>
    </row>
    <row r="379" spans="1:11" ht="15.75">
      <c r="A379" s="20" t="s">
        <v>337</v>
      </c>
      <c r="B379" s="21"/>
      <c r="C379" s="21"/>
      <c r="D379" s="21"/>
      <c r="E379" s="178" t="str">
        <f>+$E$1</f>
        <v>Salary Slip Oct 2019</v>
      </c>
      <c r="F379" s="178"/>
      <c r="G379" s="178"/>
      <c r="H379" s="178"/>
      <c r="I379" s="178"/>
      <c r="J379" s="178"/>
      <c r="K379" s="179"/>
    </row>
    <row r="380" spans="1:11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>
      <c r="A382" s="30">
        <f>+'CBT Wages'!B22</f>
        <v>3562018694</v>
      </c>
      <c r="B382" s="31" t="str">
        <f>VLOOKUP($A382,'CBT Wages'!$B$6:$AE$49,8,0)</f>
        <v>101380345314</v>
      </c>
      <c r="C382" s="26"/>
      <c r="D382" s="31" t="str">
        <f>VLOOKUP($A382,'CBT Wages'!$B$6:$AE$49,9,0)</f>
        <v>6928605954</v>
      </c>
      <c r="E382" s="31">
        <f>VLOOKUP($A382,'CBT Wages'!$B$6:$AE$49,10,0)</f>
        <v>25</v>
      </c>
      <c r="F382" s="31">
        <f>VLOOKUP($A382,'CBT Wages'!$B$6:$AE$49,14,0)</f>
        <v>25</v>
      </c>
      <c r="G382" s="32">
        <f>VLOOKUP($A382,'CBT Wages'!$B$6:$AE$49,5,0)</f>
        <v>43421</v>
      </c>
      <c r="H382" s="33" t="s">
        <v>349</v>
      </c>
      <c r="I382" s="64">
        <v>0</v>
      </c>
      <c r="J382" s="65"/>
      <c r="K382" s="64">
        <v>0</v>
      </c>
    </row>
    <row r="383" spans="1:11">
      <c r="A383" s="34" t="s">
        <v>350</v>
      </c>
      <c r="B383" s="31" t="str">
        <f>VLOOKUP($A382,'CBT Wages'!$B$6:$AE$49,3,0)</f>
        <v>SONU KUMAR</v>
      </c>
      <c r="C383" s="21"/>
      <c r="D383" s="21"/>
      <c r="E383" s="35"/>
      <c r="F383" s="35"/>
      <c r="G383" s="35"/>
      <c r="H383" s="151" t="s">
        <v>351</v>
      </c>
      <c r="I383" s="174">
        <v>0</v>
      </c>
      <c r="J383" s="176"/>
      <c r="K383" s="174">
        <v>0</v>
      </c>
    </row>
    <row r="384" spans="1:11">
      <c r="A384" s="36" t="s">
        <v>352</v>
      </c>
      <c r="B384" s="27" t="str">
        <f>VLOOKUP($A382,'CBT Wages'!$B$6:$AE$49,4,0)</f>
        <v>MATAL BADAL</v>
      </c>
      <c r="C384" s="21"/>
      <c r="D384" s="21"/>
      <c r="E384" s="28" t="s">
        <v>322</v>
      </c>
      <c r="F384" s="37">
        <f>VLOOKUP($A382,'CBT OT'!$B$6:$O$431,9,0)</f>
        <v>0</v>
      </c>
      <c r="G384" s="38"/>
      <c r="H384" s="152"/>
      <c r="I384" s="175"/>
      <c r="J384" s="177"/>
      <c r="K384" s="175"/>
    </row>
    <row r="385" spans="1:11">
      <c r="A385" s="39" t="s">
        <v>353</v>
      </c>
      <c r="B385" s="40" t="e">
        <f>VLOOKUP($A382,'CBT Wages'!$B$6:$AR$49,44,0)</f>
        <v>#REF!</v>
      </c>
      <c r="C385" s="41"/>
      <c r="D385" s="41"/>
      <c r="E385" s="35" t="s">
        <v>354</v>
      </c>
      <c r="F385" s="37">
        <f>VLOOKUP($A382,'CBT OT'!$B$6:$V$431,16,0)</f>
        <v>0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>
      <c r="A386" s="168" t="s">
        <v>356</v>
      </c>
      <c r="B386" s="169"/>
      <c r="C386" s="163" t="s">
        <v>357</v>
      </c>
      <c r="D386" s="164"/>
      <c r="E386" s="45"/>
      <c r="F386" s="170" t="s">
        <v>358</v>
      </c>
      <c r="G386" s="164"/>
      <c r="H386" s="171" t="s">
        <v>359</v>
      </c>
      <c r="I386" s="161"/>
      <c r="J386" s="172" t="s">
        <v>360</v>
      </c>
      <c r="K386" s="173"/>
    </row>
    <row r="387" spans="1:11">
      <c r="A387" s="46" t="s">
        <v>361</v>
      </c>
      <c r="B387" s="47">
        <f>VLOOKUP($A382,'CBT Wages'!$B$6:$AE$49,15,0)</f>
        <v>17234</v>
      </c>
      <c r="C387" s="31">
        <f>VLOOKUP($A382,'CBT Wages'!$B$6:$AE$49,20,0)</f>
        <v>17234</v>
      </c>
      <c r="D387" s="48"/>
      <c r="E387" s="49"/>
      <c r="F387" s="153">
        <f>SUM(C387:E387)</f>
        <v>17234</v>
      </c>
      <c r="G387" s="154"/>
      <c r="H387" s="34" t="s">
        <v>362</v>
      </c>
      <c r="I387" s="26">
        <f>VLOOKUP($A382,'CBT Wages'!$B$6:$AE$49,29,0)</f>
        <v>2187.2399999999998</v>
      </c>
      <c r="J387" s="155"/>
      <c r="K387" s="156"/>
    </row>
    <row r="388" spans="1:11" ht="14.25">
      <c r="A388" s="46" t="s">
        <v>363</v>
      </c>
      <c r="B388" s="50">
        <f>VLOOKUP($A382,'CBT Wages'!$B$6:$AE$49,16,0)</f>
        <v>0</v>
      </c>
      <c r="C388" s="51">
        <f>VLOOKUP($A382,'CBT Wages'!$B$6:$AE$49,21,0)</f>
        <v>0</v>
      </c>
      <c r="D388" s="52"/>
      <c r="E388" s="38"/>
      <c r="F388" s="157">
        <f>SUM(C388:E388)</f>
        <v>0</v>
      </c>
      <c r="G388" s="158"/>
      <c r="H388" s="36" t="s">
        <v>364</v>
      </c>
      <c r="I388" s="68">
        <f>VLOOKUP($A382,'CBT Wages'!$B$6:$AE$49,28,0)</f>
        <v>148</v>
      </c>
      <c r="J388" s="159">
        <f>F395-I395</f>
        <v>17326.760000000002</v>
      </c>
      <c r="K388" s="160"/>
    </row>
    <row r="389" spans="1:11" ht="12.75" customHeight="1">
      <c r="A389" s="46" t="s">
        <v>365</v>
      </c>
      <c r="B389" s="50">
        <f>VLOOKUP($A382,'CBT Wages'!$B$6:$AE$49,17,0)</f>
        <v>0</v>
      </c>
      <c r="C389" s="51">
        <f>VLOOKUP($A382,'CBT Wages'!$B$6:$AE$49,22,0)</f>
        <v>0</v>
      </c>
      <c r="D389" s="52"/>
      <c r="E389" s="38"/>
      <c r="F389" s="157">
        <f>SUM(C389:E389)</f>
        <v>0</v>
      </c>
      <c r="G389" s="158"/>
      <c r="H389" s="36" t="s">
        <v>366</v>
      </c>
      <c r="I389" s="68">
        <f>VLOOKUP($A382,'CBT Wages'!$B$6:$AE$49,30,0)</f>
        <v>1</v>
      </c>
      <c r="J389" s="161" t="s">
        <v>367</v>
      </c>
      <c r="K389" s="162"/>
    </row>
    <row r="390" spans="1:11">
      <c r="A390" s="46" t="s">
        <v>368</v>
      </c>
      <c r="B390" s="50">
        <v>0</v>
      </c>
      <c r="C390" s="51">
        <v>0</v>
      </c>
      <c r="D390" s="52"/>
      <c r="E390" s="38"/>
      <c r="F390" s="157">
        <f>SUM(D390:E390)</f>
        <v>0</v>
      </c>
      <c r="G390" s="158"/>
      <c r="H390" s="36" t="s">
        <v>369</v>
      </c>
      <c r="I390" s="68"/>
      <c r="J390" s="163"/>
      <c r="K390" s="164"/>
    </row>
    <row r="391" spans="1:11">
      <c r="A391" s="46" t="s">
        <v>370</v>
      </c>
      <c r="B391" s="50">
        <f>VLOOKUP($A382,'CBT Wages'!$B$6:$AE$49,18,0)</f>
        <v>0</v>
      </c>
      <c r="C391" s="51">
        <f>VLOOKUP($A382,'CBT Wages'!$B$6:$AE$49,23,0)</f>
        <v>0</v>
      </c>
      <c r="D391" s="52"/>
      <c r="E391" s="38"/>
      <c r="F391" s="157">
        <f>SUM(C391:E391)</f>
        <v>0</v>
      </c>
      <c r="G391" s="158"/>
      <c r="H391" s="36" t="s">
        <v>371</v>
      </c>
      <c r="I391" s="68"/>
      <c r="J391" s="163"/>
      <c r="K391" s="164"/>
    </row>
    <row r="392" spans="1:11">
      <c r="A392" s="46" t="s">
        <v>372</v>
      </c>
      <c r="B392" s="53">
        <v>0</v>
      </c>
      <c r="C392" s="51">
        <f>VLOOKUP($A382,'CBT Wages'!$B$6:$AE$49,25,0)</f>
        <v>1436</v>
      </c>
      <c r="D392" s="52"/>
      <c r="E392" s="38"/>
      <c r="F392" s="157">
        <f>SUM(C392:E392)</f>
        <v>1436</v>
      </c>
      <c r="G392" s="158"/>
      <c r="H392" s="51"/>
      <c r="I392" s="68"/>
      <c r="J392" s="163"/>
      <c r="K392" s="164"/>
    </row>
    <row r="393" spans="1:11">
      <c r="A393" s="46" t="s">
        <v>374</v>
      </c>
      <c r="B393" s="53">
        <v>0</v>
      </c>
      <c r="C393" s="51">
        <f>VLOOKUP($A382,'CBT Wages'!$B$6:$AE$49,26,0)</f>
        <v>993</v>
      </c>
      <c r="D393" s="52"/>
      <c r="E393" s="38"/>
      <c r="F393" s="157">
        <f>SUM(C393:E393)</f>
        <v>993</v>
      </c>
      <c r="G393" s="158"/>
      <c r="H393" s="51"/>
      <c r="I393" s="68"/>
      <c r="J393" s="163"/>
      <c r="K393" s="164"/>
    </row>
    <row r="394" spans="1:11">
      <c r="A394" s="54" t="s">
        <v>375</v>
      </c>
      <c r="B394" s="55"/>
      <c r="C394" s="143"/>
      <c r="D394" s="144"/>
      <c r="E394" s="42"/>
      <c r="F394" s="143">
        <f>SUM(D394:E394)</f>
        <v>0</v>
      </c>
      <c r="G394" s="145"/>
      <c r="H394" s="40"/>
      <c r="I394" s="69"/>
      <c r="J394" s="165"/>
      <c r="K394" s="152"/>
    </row>
    <row r="395" spans="1:11">
      <c r="A395" s="56" t="s">
        <v>320</v>
      </c>
      <c r="B395" s="57">
        <f>SUM(B387:B394)</f>
        <v>17234</v>
      </c>
      <c r="C395" s="146">
        <f>SUM(C387:D394)</f>
        <v>19663</v>
      </c>
      <c r="D395" s="147"/>
      <c r="E395" s="58"/>
      <c r="F395" s="146">
        <f>SUM(F387:F394)+F385</f>
        <v>19663</v>
      </c>
      <c r="G395" s="148">
        <f t="shared" ref="G395" si="29">SUM(G387:G394)</f>
        <v>0</v>
      </c>
      <c r="H395" s="59"/>
      <c r="I395" s="70">
        <f>SUM(I387:I394)</f>
        <v>2336.2399999999998</v>
      </c>
      <c r="J395" s="57" t="s">
        <v>376</v>
      </c>
      <c r="K395" s="57" t="str">
        <f>VLOOKUP($A382,'CBT Wages'!$B$6:$AF$49,6,0)</f>
        <v>MHE</v>
      </c>
    </row>
    <row r="397" spans="1:11" ht="15.75">
      <c r="A397" s="20" t="s">
        <v>337</v>
      </c>
      <c r="B397" s="21"/>
      <c r="C397" s="21"/>
      <c r="D397" s="21"/>
      <c r="E397" s="178" t="str">
        <f>+$E$1</f>
        <v>Salary Slip Oct 2019</v>
      </c>
      <c r="F397" s="178"/>
      <c r="G397" s="178"/>
      <c r="H397" s="178"/>
      <c r="I397" s="178"/>
      <c r="J397" s="178"/>
      <c r="K397" s="179"/>
    </row>
    <row r="398" spans="1:11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>
      <c r="A400" s="30" t="e">
        <f>+'CBT Wages'!#REF!</f>
        <v>#REF!</v>
      </c>
      <c r="B400" s="124" t="e">
        <f>VLOOKUP($A400,'CBT Wages'!$B$6:$AE$49,8,0)</f>
        <v>#REF!</v>
      </c>
      <c r="C400" s="26"/>
      <c r="D400" s="31" t="e">
        <f>VLOOKUP($A400,'CBT Wages'!$B$6:$AE$49,9,0)</f>
        <v>#REF!</v>
      </c>
      <c r="E400" s="31" t="e">
        <f>VLOOKUP($A400,'CBT Wages'!$B$6:$AE$49,10,0)</f>
        <v>#REF!</v>
      </c>
      <c r="F400" s="31" t="e">
        <f>VLOOKUP($A400,'CBT Wages'!$B$6:$AE$49,14,0)</f>
        <v>#REF!</v>
      </c>
      <c r="G400" s="32" t="e">
        <f>VLOOKUP($A400,'CBT Wages'!$B$6:$AE$49,5,0)</f>
        <v>#REF!</v>
      </c>
      <c r="H400" s="33" t="s">
        <v>349</v>
      </c>
      <c r="I400" s="64">
        <v>0</v>
      </c>
      <c r="J400" s="65"/>
      <c r="K400" s="64">
        <v>0</v>
      </c>
    </row>
    <row r="401" spans="1:11">
      <c r="A401" s="34" t="s">
        <v>350</v>
      </c>
      <c r="B401" s="31" t="e">
        <f>VLOOKUP($A400,'CBT Wages'!$B$6:$AE$49,3,0)</f>
        <v>#REF!</v>
      </c>
      <c r="C401" s="21"/>
      <c r="D401" s="21"/>
      <c r="E401" s="35"/>
      <c r="F401" s="35"/>
      <c r="G401" s="35"/>
      <c r="H401" s="151" t="s">
        <v>351</v>
      </c>
      <c r="I401" s="174">
        <v>0</v>
      </c>
      <c r="J401" s="176"/>
      <c r="K401" s="174">
        <v>0</v>
      </c>
    </row>
    <row r="402" spans="1:11">
      <c r="A402" s="36" t="s">
        <v>352</v>
      </c>
      <c r="B402" s="27" t="e">
        <f>VLOOKUP($A400,'CBT Wages'!$B$6:$AE$49,4,0)</f>
        <v>#REF!</v>
      </c>
      <c r="C402" s="21"/>
      <c r="D402" s="21"/>
      <c r="E402" s="28" t="s">
        <v>322</v>
      </c>
      <c r="F402" s="37" t="e">
        <f>VLOOKUP($A400,'CBT OT'!$B$6:$O$431,9,0)</f>
        <v>#REF!</v>
      </c>
      <c r="G402" s="38"/>
      <c r="H402" s="152"/>
      <c r="I402" s="175"/>
      <c r="J402" s="177"/>
      <c r="K402" s="175"/>
    </row>
    <row r="403" spans="1:11">
      <c r="A403" s="39" t="s">
        <v>353</v>
      </c>
      <c r="B403" s="40" t="e">
        <f>VLOOKUP($A400,'CBT Wages'!$B$6:$AR$49,44,0)</f>
        <v>#REF!</v>
      </c>
      <c r="C403" s="41"/>
      <c r="D403" s="41"/>
      <c r="E403" s="35" t="s">
        <v>354</v>
      </c>
      <c r="F403" s="37" t="e">
        <f>VLOOKUP($A400,'CBT OT'!$B$6:$V$431,16,0)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>
      <c r="A404" s="168" t="s">
        <v>356</v>
      </c>
      <c r="B404" s="169"/>
      <c r="C404" s="163" t="s">
        <v>357</v>
      </c>
      <c r="D404" s="164"/>
      <c r="E404" s="45"/>
      <c r="F404" s="170" t="s">
        <v>358</v>
      </c>
      <c r="G404" s="164"/>
      <c r="H404" s="171" t="s">
        <v>359</v>
      </c>
      <c r="I404" s="161"/>
      <c r="J404" s="172" t="s">
        <v>360</v>
      </c>
      <c r="K404" s="173"/>
    </row>
    <row r="405" spans="1:11">
      <c r="A405" s="46" t="s">
        <v>361</v>
      </c>
      <c r="B405" s="47" t="e">
        <f>VLOOKUP($A400,'CBT Wages'!$B$6:$AE$49,15,0)</f>
        <v>#REF!</v>
      </c>
      <c r="C405" s="31" t="e">
        <f>VLOOKUP($A400,'CBT Wages'!$B$6:$AE$49,20,0)</f>
        <v>#REF!</v>
      </c>
      <c r="D405" s="48"/>
      <c r="E405" s="49"/>
      <c r="F405" s="153" t="e">
        <f>SUM(C405:E405)</f>
        <v>#REF!</v>
      </c>
      <c r="G405" s="154"/>
      <c r="H405" s="34" t="s">
        <v>362</v>
      </c>
      <c r="I405" s="26" t="e">
        <f>VLOOKUP($A400,'CBT Wages'!$B$6:$AE$49,29,0)</f>
        <v>#REF!</v>
      </c>
      <c r="J405" s="155"/>
      <c r="K405" s="156"/>
    </row>
    <row r="406" spans="1:11" ht="14.25">
      <c r="A406" s="46" t="s">
        <v>363</v>
      </c>
      <c r="B406" s="50" t="e">
        <f>VLOOKUP($A400,'CBT Wages'!$B$6:$AE$49,16,0)</f>
        <v>#REF!</v>
      </c>
      <c r="C406" s="51" t="e">
        <f>VLOOKUP($A400,'CBT Wages'!$B$6:$AE$49,21,0)</f>
        <v>#REF!</v>
      </c>
      <c r="D406" s="52"/>
      <c r="E406" s="38"/>
      <c r="F406" s="157" t="e">
        <f>SUM(C406:E406)</f>
        <v>#REF!</v>
      </c>
      <c r="G406" s="158"/>
      <c r="H406" s="36" t="s">
        <v>364</v>
      </c>
      <c r="I406" s="68" t="e">
        <f>VLOOKUP($A400,'CBT Wages'!$B$6:$AE$49,28,0)</f>
        <v>#REF!</v>
      </c>
      <c r="J406" s="159" t="e">
        <f>F413-I413</f>
        <v>#REF!</v>
      </c>
      <c r="K406" s="160"/>
    </row>
    <row r="407" spans="1:11" ht="12.75" customHeight="1">
      <c r="A407" s="46" t="s">
        <v>365</v>
      </c>
      <c r="B407" s="50" t="e">
        <f>VLOOKUP($A400,'CBT Wages'!$B$6:$AE$49,17,0)</f>
        <v>#REF!</v>
      </c>
      <c r="C407" s="51" t="e">
        <f>VLOOKUP($A400,'CBT Wages'!$B$6:$AE$49,22,0)</f>
        <v>#REF!</v>
      </c>
      <c r="D407" s="52"/>
      <c r="E407" s="38"/>
      <c r="F407" s="157" t="e">
        <f>SUM(C407:E407)</f>
        <v>#REF!</v>
      </c>
      <c r="G407" s="158"/>
      <c r="H407" s="36" t="s">
        <v>366</v>
      </c>
      <c r="I407" s="68" t="e">
        <f>VLOOKUP($A400,'CBT Wages'!$B$6:$AE$49,30,0)</f>
        <v>#REF!</v>
      </c>
      <c r="J407" s="161" t="s">
        <v>367</v>
      </c>
      <c r="K407" s="162"/>
    </row>
    <row r="408" spans="1:11">
      <c r="A408" s="46" t="s">
        <v>368</v>
      </c>
      <c r="B408" s="50">
        <v>0</v>
      </c>
      <c r="C408" s="51">
        <v>0</v>
      </c>
      <c r="D408" s="52"/>
      <c r="E408" s="38"/>
      <c r="F408" s="157">
        <f>SUM(D408:E408)</f>
        <v>0</v>
      </c>
      <c r="G408" s="158"/>
      <c r="H408" s="36" t="s">
        <v>369</v>
      </c>
      <c r="I408" s="68"/>
      <c r="J408" s="163"/>
      <c r="K408" s="164"/>
    </row>
    <row r="409" spans="1:11">
      <c r="A409" s="46" t="s">
        <v>370</v>
      </c>
      <c r="B409" s="50" t="e">
        <f>VLOOKUP($A400,'CBT Wages'!$B$6:$AE$49,18,0)</f>
        <v>#REF!</v>
      </c>
      <c r="C409" s="51" t="e">
        <f>VLOOKUP($A400,'CBT Wages'!$B$6:$AE$49,23,0)</f>
        <v>#REF!</v>
      </c>
      <c r="D409" s="52"/>
      <c r="E409" s="38"/>
      <c r="F409" s="157" t="e">
        <f>SUM(C409:E409)</f>
        <v>#REF!</v>
      </c>
      <c r="G409" s="158"/>
      <c r="H409" s="36" t="s">
        <v>371</v>
      </c>
      <c r="I409" s="68"/>
      <c r="J409" s="163"/>
      <c r="K409" s="164"/>
    </row>
    <row r="410" spans="1:11">
      <c r="A410" s="46" t="s">
        <v>372</v>
      </c>
      <c r="B410" s="53">
        <v>0</v>
      </c>
      <c r="C410" s="51" t="e">
        <f>VLOOKUP($A400,'CBT Wages'!$B$6:$AE$49,25,0)</f>
        <v>#REF!</v>
      </c>
      <c r="D410" s="52"/>
      <c r="E410" s="38"/>
      <c r="F410" s="157" t="e">
        <f>SUM(C410:E410)</f>
        <v>#REF!</v>
      </c>
      <c r="G410" s="158"/>
      <c r="H410" s="51"/>
      <c r="I410" s="68"/>
      <c r="J410" s="163"/>
      <c r="K410" s="164"/>
    </row>
    <row r="411" spans="1:11">
      <c r="A411" s="46" t="s">
        <v>374</v>
      </c>
      <c r="B411" s="53">
        <v>0</v>
      </c>
      <c r="C411" s="51" t="e">
        <f>VLOOKUP($A400,'CBT Wages'!$B$6:$AE$49,26,0)</f>
        <v>#REF!</v>
      </c>
      <c r="D411" s="52"/>
      <c r="E411" s="38"/>
      <c r="F411" s="157" t="e">
        <f>SUM(C411:E411)</f>
        <v>#REF!</v>
      </c>
      <c r="G411" s="158"/>
      <c r="H411" s="51"/>
      <c r="I411" s="68"/>
      <c r="J411" s="163"/>
      <c r="K411" s="164"/>
    </row>
    <row r="412" spans="1:11">
      <c r="A412" s="54" t="s">
        <v>375</v>
      </c>
      <c r="B412" s="55"/>
      <c r="C412" s="143"/>
      <c r="D412" s="144"/>
      <c r="E412" s="42"/>
      <c r="F412" s="143">
        <f>SUM(D412:E412)</f>
        <v>0</v>
      </c>
      <c r="G412" s="145"/>
      <c r="H412" s="40"/>
      <c r="I412" s="69"/>
      <c r="J412" s="165"/>
      <c r="K412" s="152"/>
    </row>
    <row r="413" spans="1:11">
      <c r="A413" s="56" t="s">
        <v>320</v>
      </c>
      <c r="B413" s="57" t="e">
        <f>SUM(B405:B412)</f>
        <v>#REF!</v>
      </c>
      <c r="C413" s="146" t="e">
        <f>SUM(C405:D412)</f>
        <v>#REF!</v>
      </c>
      <c r="D413" s="147"/>
      <c r="E413" s="58"/>
      <c r="F413" s="146" t="e">
        <f>SUM(F405:F412)+F403</f>
        <v>#REF!</v>
      </c>
      <c r="G413" s="148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Wages'!$B$6:$AF$49,6,0)</f>
        <v>#REF!</v>
      </c>
    </row>
    <row r="415" spans="1:11" ht="15.75">
      <c r="A415" s="20" t="s">
        <v>337</v>
      </c>
      <c r="B415" s="21"/>
      <c r="C415" s="21"/>
      <c r="D415" s="21"/>
      <c r="E415" s="178" t="str">
        <f>+$E$1</f>
        <v>Salary Slip Oct 2019</v>
      </c>
      <c r="F415" s="178"/>
      <c r="G415" s="178"/>
      <c r="H415" s="178"/>
      <c r="I415" s="178"/>
      <c r="J415" s="178"/>
      <c r="K415" s="179"/>
    </row>
    <row r="416" spans="1:11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>
      <c r="A418" s="30">
        <f>+'CBT Wages'!B23</f>
        <v>3562016855</v>
      </c>
      <c r="B418" s="31" t="str">
        <f>VLOOKUP($A418,'CBT Wages'!$B$6:$AE$49,8,0)</f>
        <v>100693286743</v>
      </c>
      <c r="C418" s="26"/>
      <c r="D418" s="31" t="str">
        <f>VLOOKUP($A418,'CBT Wages'!$B$6:$AE$49,9,0)</f>
        <v>6924189334</v>
      </c>
      <c r="E418" s="31">
        <f>VLOOKUP($A418,'CBT Wages'!$B$6:$AE$49,10,0)</f>
        <v>25</v>
      </c>
      <c r="F418" s="31">
        <f>VLOOKUP($A418,'CBT Wages'!$B$6:$AE$49,14,0)</f>
        <v>25</v>
      </c>
      <c r="G418" s="32">
        <f>VLOOKUP($A418,'CBT Wages'!$B$6:$AE$49,5,0)</f>
        <v>43344</v>
      </c>
      <c r="H418" s="33" t="s">
        <v>349</v>
      </c>
      <c r="I418" s="64">
        <v>0</v>
      </c>
      <c r="J418" s="65"/>
      <c r="K418" s="64">
        <v>0</v>
      </c>
    </row>
    <row r="419" spans="1:11">
      <c r="A419" s="34" t="s">
        <v>350</v>
      </c>
      <c r="B419" s="31" t="str">
        <f>VLOOKUP($A418,'CBT Wages'!$B$6:$AE$49,3,0)</f>
        <v>Amit Kumar</v>
      </c>
      <c r="C419" s="21"/>
      <c r="D419" s="21"/>
      <c r="E419" s="35"/>
      <c r="F419" s="35"/>
      <c r="G419" s="35"/>
      <c r="H419" s="151" t="s">
        <v>351</v>
      </c>
      <c r="I419" s="174">
        <v>0</v>
      </c>
      <c r="J419" s="176"/>
      <c r="K419" s="174">
        <v>0</v>
      </c>
    </row>
    <row r="420" spans="1:11">
      <c r="A420" s="36" t="s">
        <v>352</v>
      </c>
      <c r="B420" s="27" t="str">
        <f>VLOOKUP($A418,'CBT Wages'!$B$6:$AE$49,4,0)</f>
        <v>Narsingh Lal</v>
      </c>
      <c r="C420" s="21"/>
      <c r="D420" s="21"/>
      <c r="E420" s="28" t="s">
        <v>322</v>
      </c>
      <c r="F420" s="37">
        <f>VLOOKUP($A418,'CBT OT'!$B$6:$O$431,9,0)</f>
        <v>0</v>
      </c>
      <c r="G420" s="38"/>
      <c r="H420" s="152"/>
      <c r="I420" s="175"/>
      <c r="J420" s="177"/>
      <c r="K420" s="175"/>
    </row>
    <row r="421" spans="1:11">
      <c r="A421" s="39" t="s">
        <v>353</v>
      </c>
      <c r="B421" s="40" t="e">
        <f>VLOOKUP($A418,'CBT Wages'!$B$6:$AR$49,44,0)</f>
        <v>#REF!</v>
      </c>
      <c r="C421" s="41"/>
      <c r="D421" s="41"/>
      <c r="E421" s="35" t="s">
        <v>354</v>
      </c>
      <c r="F421" s="37">
        <f>VLOOKUP($A418,'CBT OT'!$B$6:$V$431,16,0)</f>
        <v>0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>
      <c r="A422" s="168" t="s">
        <v>356</v>
      </c>
      <c r="B422" s="169"/>
      <c r="C422" s="163" t="s">
        <v>357</v>
      </c>
      <c r="D422" s="164"/>
      <c r="E422" s="45"/>
      <c r="F422" s="170" t="s">
        <v>358</v>
      </c>
      <c r="G422" s="164"/>
      <c r="H422" s="171" t="s">
        <v>359</v>
      </c>
      <c r="I422" s="161"/>
      <c r="J422" s="172" t="s">
        <v>360</v>
      </c>
      <c r="K422" s="173"/>
    </row>
    <row r="423" spans="1:11">
      <c r="A423" s="46" t="s">
        <v>361</v>
      </c>
      <c r="B423" s="47">
        <f>VLOOKUP($A418,'CBT Wages'!$B$6:$AE$49,15,0)</f>
        <v>17234</v>
      </c>
      <c r="C423" s="31">
        <f>VLOOKUP($A418,'CBT Wages'!$B$6:$AE$49,20,0)</f>
        <v>17234</v>
      </c>
      <c r="D423" s="48"/>
      <c r="E423" s="49"/>
      <c r="F423" s="153">
        <f>SUM(C423:E423)</f>
        <v>17234</v>
      </c>
      <c r="G423" s="154"/>
      <c r="H423" s="34" t="s">
        <v>362</v>
      </c>
      <c r="I423" s="26">
        <f>VLOOKUP($A418,'CBT Wages'!$B$6:$AE$49,29,0)</f>
        <v>2187.2399999999998</v>
      </c>
      <c r="J423" s="155"/>
      <c r="K423" s="156"/>
    </row>
    <row r="424" spans="1:11" ht="14.25">
      <c r="A424" s="46" t="s">
        <v>363</v>
      </c>
      <c r="B424" s="50">
        <f>VLOOKUP($A418,'CBT Wages'!$B$6:$AE$49,16,0)</f>
        <v>0</v>
      </c>
      <c r="C424" s="51">
        <f>VLOOKUP($A418,'CBT Wages'!$B$6:$AE$49,21,0)</f>
        <v>0</v>
      </c>
      <c r="D424" s="52"/>
      <c r="E424" s="38"/>
      <c r="F424" s="157">
        <f>SUM(C424:E424)</f>
        <v>0</v>
      </c>
      <c r="G424" s="158"/>
      <c r="H424" s="36" t="s">
        <v>364</v>
      </c>
      <c r="I424" s="68">
        <f>VLOOKUP($A418,'CBT Wages'!$B$6:$AE$49,28,0)</f>
        <v>148</v>
      </c>
      <c r="J424" s="159">
        <f>F431-I431</f>
        <v>17326.760000000002</v>
      </c>
      <c r="K424" s="160"/>
    </row>
    <row r="425" spans="1:11" ht="12.75" customHeight="1">
      <c r="A425" s="46" t="s">
        <v>365</v>
      </c>
      <c r="B425" s="50">
        <f>VLOOKUP($A418,'CBT Wages'!$B$6:$AE$49,17,0)</f>
        <v>0</v>
      </c>
      <c r="C425" s="51">
        <f>VLOOKUP($A418,'CBT Wages'!$B$6:$AE$49,22,0)</f>
        <v>0</v>
      </c>
      <c r="D425" s="52"/>
      <c r="E425" s="38"/>
      <c r="F425" s="157">
        <f>SUM(C425:E425)</f>
        <v>0</v>
      </c>
      <c r="G425" s="158"/>
      <c r="H425" s="36" t="s">
        <v>366</v>
      </c>
      <c r="I425" s="68">
        <f>VLOOKUP($A418,'CBT Wages'!$B$6:$AE$49,30,0)</f>
        <v>1</v>
      </c>
      <c r="J425" s="161" t="s">
        <v>367</v>
      </c>
      <c r="K425" s="162"/>
    </row>
    <row r="426" spans="1:11">
      <c r="A426" s="46" t="s">
        <v>368</v>
      </c>
      <c r="B426" s="50">
        <v>0</v>
      </c>
      <c r="C426" s="51">
        <v>0</v>
      </c>
      <c r="D426" s="52"/>
      <c r="E426" s="38"/>
      <c r="F426" s="157">
        <f>SUM(D426:E426)</f>
        <v>0</v>
      </c>
      <c r="G426" s="158"/>
      <c r="H426" s="36" t="s">
        <v>369</v>
      </c>
      <c r="I426" s="68"/>
      <c r="J426" s="163"/>
      <c r="K426" s="164"/>
    </row>
    <row r="427" spans="1:11">
      <c r="A427" s="46" t="s">
        <v>370</v>
      </c>
      <c r="B427" s="50">
        <f>VLOOKUP($A418,'CBT Wages'!$B$6:$AE$49,18,0)</f>
        <v>0</v>
      </c>
      <c r="C427" s="51">
        <f>VLOOKUP($A418,'CBT Wages'!$B$6:$AE$49,23,0)</f>
        <v>0</v>
      </c>
      <c r="D427" s="52"/>
      <c r="E427" s="38"/>
      <c r="F427" s="157">
        <f>SUM(C427:E427)</f>
        <v>0</v>
      </c>
      <c r="G427" s="158"/>
      <c r="H427" s="36" t="s">
        <v>371</v>
      </c>
      <c r="I427" s="68"/>
      <c r="J427" s="163"/>
      <c r="K427" s="164"/>
    </row>
    <row r="428" spans="1:11">
      <c r="A428" s="46" t="s">
        <v>372</v>
      </c>
      <c r="B428" s="53">
        <v>0</v>
      </c>
      <c r="C428" s="51">
        <f>VLOOKUP($A418,'CBT Wages'!$B$6:$AE$49,25,0)</f>
        <v>1436</v>
      </c>
      <c r="D428" s="52"/>
      <c r="E428" s="38"/>
      <c r="F428" s="157">
        <f>SUM(C428:E428)</f>
        <v>1436</v>
      </c>
      <c r="G428" s="158"/>
      <c r="H428" s="51"/>
      <c r="I428" s="68"/>
      <c r="J428" s="163"/>
      <c r="K428" s="164"/>
    </row>
    <row r="429" spans="1:11">
      <c r="A429" s="46" t="s">
        <v>374</v>
      </c>
      <c r="B429" s="53">
        <v>0</v>
      </c>
      <c r="C429" s="51">
        <f>VLOOKUP($A418,'CBT Wages'!$B$6:$AE$49,26,0)</f>
        <v>993</v>
      </c>
      <c r="D429" s="52"/>
      <c r="E429" s="38"/>
      <c r="F429" s="157">
        <f>SUM(C429:E429)</f>
        <v>993</v>
      </c>
      <c r="G429" s="158"/>
      <c r="H429" s="51"/>
      <c r="I429" s="68"/>
      <c r="J429" s="163"/>
      <c r="K429" s="164"/>
    </row>
    <row r="430" spans="1:11">
      <c r="A430" s="54" t="s">
        <v>375</v>
      </c>
      <c r="B430" s="55"/>
      <c r="C430" s="143"/>
      <c r="D430" s="144"/>
      <c r="E430" s="42"/>
      <c r="F430" s="143">
        <f>SUM(D430:E430)</f>
        <v>0</v>
      </c>
      <c r="G430" s="145"/>
      <c r="H430" s="40"/>
      <c r="I430" s="69"/>
      <c r="J430" s="165"/>
      <c r="K430" s="152"/>
    </row>
    <row r="431" spans="1:11">
      <c r="A431" s="56" t="s">
        <v>320</v>
      </c>
      <c r="B431" s="57">
        <f>SUM(B423:B430)</f>
        <v>17234</v>
      </c>
      <c r="C431" s="146">
        <f>SUM(C423:D430)</f>
        <v>19663</v>
      </c>
      <c r="D431" s="147"/>
      <c r="E431" s="58"/>
      <c r="F431" s="146">
        <f>SUM(F423:F430)+F421</f>
        <v>19663</v>
      </c>
      <c r="G431" s="148">
        <f t="shared" ref="G431" si="31">SUM(G423:G430)</f>
        <v>0</v>
      </c>
      <c r="H431" s="59"/>
      <c r="I431" s="70">
        <f>SUM(I423:I430)</f>
        <v>2336.2399999999998</v>
      </c>
      <c r="J431" s="57" t="s">
        <v>376</v>
      </c>
      <c r="K431" s="57" t="str">
        <f>VLOOKUP($A418,'CBT Wages'!$B$6:$AF$49,6,0)</f>
        <v>Material Handler</v>
      </c>
    </row>
    <row r="433" spans="1:11" ht="15.75">
      <c r="A433" s="20" t="s">
        <v>337</v>
      </c>
      <c r="B433" s="21"/>
      <c r="C433" s="21"/>
      <c r="D433" s="21"/>
      <c r="E433" s="178" t="str">
        <f>+$E$1</f>
        <v>Salary Slip Oct 2019</v>
      </c>
      <c r="F433" s="178"/>
      <c r="G433" s="178"/>
      <c r="H433" s="178"/>
      <c r="I433" s="178"/>
      <c r="J433" s="178"/>
      <c r="K433" s="179"/>
    </row>
    <row r="434" spans="1:11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>
      <c r="A436" s="30" t="e">
        <f>+'CBT Wages'!#REF!</f>
        <v>#REF!</v>
      </c>
      <c r="B436" s="124" t="e">
        <f>VLOOKUP($A436,'CBT Wages'!$B$6:$AE$49,8,0)</f>
        <v>#REF!</v>
      </c>
      <c r="C436" s="26"/>
      <c r="D436" s="124" t="e">
        <f>VLOOKUP($A436,'CBT Wages'!$B$6:$AE$49,9,0)</f>
        <v>#REF!</v>
      </c>
      <c r="E436" s="31" t="e">
        <f>VLOOKUP($A436,'CBT Wages'!$B$6:$AE$49,10,0)</f>
        <v>#REF!</v>
      </c>
      <c r="F436" s="31" t="e">
        <f>VLOOKUP($A436,'CBT Wages'!$B$6:$AE$49,14,0)</f>
        <v>#REF!</v>
      </c>
      <c r="G436" s="32" t="e">
        <f>VLOOKUP($A436,'CBT Wages'!$B$6:$AE$49,5,0)</f>
        <v>#REF!</v>
      </c>
      <c r="H436" s="33" t="s">
        <v>349</v>
      </c>
      <c r="I436" s="64">
        <v>0</v>
      </c>
      <c r="J436" s="65"/>
      <c r="K436" s="64">
        <v>0</v>
      </c>
    </row>
    <row r="437" spans="1:11">
      <c r="A437" s="34" t="s">
        <v>350</v>
      </c>
      <c r="B437" s="31" t="e">
        <f>VLOOKUP($A436,'CBT Wages'!$B$6:$AE$49,3,0)</f>
        <v>#REF!</v>
      </c>
      <c r="C437" s="21"/>
      <c r="D437" s="21"/>
      <c r="E437" s="35"/>
      <c r="F437" s="35"/>
      <c r="G437" s="35"/>
      <c r="H437" s="151" t="s">
        <v>351</v>
      </c>
      <c r="I437" s="174">
        <v>0</v>
      </c>
      <c r="J437" s="176"/>
      <c r="K437" s="174">
        <v>0</v>
      </c>
    </row>
    <row r="438" spans="1:11">
      <c r="A438" s="36" t="s">
        <v>352</v>
      </c>
      <c r="B438" s="27" t="e">
        <f>VLOOKUP($A436,'CBT Wages'!$B$6:$AE$49,4,0)</f>
        <v>#REF!</v>
      </c>
      <c r="C438" s="21"/>
      <c r="D438" s="21"/>
      <c r="E438" s="28" t="s">
        <v>322</v>
      </c>
      <c r="F438" s="37" t="e">
        <f>VLOOKUP($A436,'CBT OT'!$B$6:$O$431,9,0)</f>
        <v>#REF!</v>
      </c>
      <c r="G438" s="38"/>
      <c r="H438" s="152"/>
      <c r="I438" s="175"/>
      <c r="J438" s="177"/>
      <c r="K438" s="175"/>
    </row>
    <row r="439" spans="1:11">
      <c r="A439" s="39" t="s">
        <v>353</v>
      </c>
      <c r="B439" s="40" t="e">
        <f>VLOOKUP($A436,'CBT Wages'!$B$6:$AR$49,44,0)</f>
        <v>#REF!</v>
      </c>
      <c r="C439" s="41"/>
      <c r="D439" s="41"/>
      <c r="E439" s="35" t="s">
        <v>354</v>
      </c>
      <c r="F439" s="37" t="e">
        <f>VLOOKUP($A436,'CBT OT'!$B$6:$V$431,16,0)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>
      <c r="A440" s="168" t="s">
        <v>356</v>
      </c>
      <c r="B440" s="169"/>
      <c r="C440" s="163" t="s">
        <v>357</v>
      </c>
      <c r="D440" s="164"/>
      <c r="E440" s="45"/>
      <c r="F440" s="170" t="s">
        <v>358</v>
      </c>
      <c r="G440" s="164"/>
      <c r="H440" s="171" t="s">
        <v>359</v>
      </c>
      <c r="I440" s="161"/>
      <c r="J440" s="172" t="s">
        <v>360</v>
      </c>
      <c r="K440" s="173"/>
    </row>
    <row r="441" spans="1:11">
      <c r="A441" s="46" t="s">
        <v>361</v>
      </c>
      <c r="B441" s="47" t="e">
        <f>VLOOKUP($A436,'CBT Wages'!$B$6:$AE$49,15,0)</f>
        <v>#REF!</v>
      </c>
      <c r="C441" s="31" t="e">
        <f>VLOOKUP($A436,'CBT Wages'!$B$6:$AE$49,20,0)</f>
        <v>#REF!</v>
      </c>
      <c r="D441" s="48"/>
      <c r="E441" s="49"/>
      <c r="F441" s="153" t="e">
        <f>SUM(C441:E441)</f>
        <v>#REF!</v>
      </c>
      <c r="G441" s="154"/>
      <c r="H441" s="34" t="s">
        <v>362</v>
      </c>
      <c r="I441" s="26" t="e">
        <f>VLOOKUP($A436,'CBT Wages'!$B$6:$AE$49,29,0)</f>
        <v>#REF!</v>
      </c>
      <c r="J441" s="155"/>
      <c r="K441" s="156"/>
    </row>
    <row r="442" spans="1:11" ht="14.25">
      <c r="A442" s="46" t="s">
        <v>363</v>
      </c>
      <c r="B442" s="50" t="e">
        <f>VLOOKUP($A436,'CBT Wages'!$B$6:$AE$49,16,0)</f>
        <v>#REF!</v>
      </c>
      <c r="C442" s="51" t="e">
        <f>VLOOKUP($A436,'CBT Wages'!$B$6:$AE$49,21,0)</f>
        <v>#REF!</v>
      </c>
      <c r="D442" s="52"/>
      <c r="E442" s="38"/>
      <c r="F442" s="157" t="e">
        <f>SUM(C442:E442)</f>
        <v>#REF!</v>
      </c>
      <c r="G442" s="158"/>
      <c r="H442" s="36" t="s">
        <v>364</v>
      </c>
      <c r="I442" s="68" t="e">
        <f>VLOOKUP($A436,'CBT Wages'!$B$6:$AE$49,28,0)</f>
        <v>#REF!</v>
      </c>
      <c r="J442" s="159" t="e">
        <f>F449-I449</f>
        <v>#REF!</v>
      </c>
      <c r="K442" s="160"/>
    </row>
    <row r="443" spans="1:11" ht="12.75" customHeight="1">
      <c r="A443" s="46" t="s">
        <v>365</v>
      </c>
      <c r="B443" s="50" t="e">
        <f>VLOOKUP($A436,'CBT Wages'!$B$6:$AE$49,17,0)</f>
        <v>#REF!</v>
      </c>
      <c r="C443" s="51" t="e">
        <f>VLOOKUP($A436,'CBT Wages'!$B$6:$AE$49,22,0)</f>
        <v>#REF!</v>
      </c>
      <c r="D443" s="52"/>
      <c r="E443" s="38"/>
      <c r="F443" s="157" t="e">
        <f>SUM(C443:E443)</f>
        <v>#REF!</v>
      </c>
      <c r="G443" s="158"/>
      <c r="H443" s="36" t="s">
        <v>366</v>
      </c>
      <c r="I443" s="68" t="e">
        <f>VLOOKUP($A436,'CBT Wages'!$B$6:$AE$49,30,0)</f>
        <v>#REF!</v>
      </c>
      <c r="J443" s="161" t="s">
        <v>367</v>
      </c>
      <c r="K443" s="162"/>
    </row>
    <row r="444" spans="1:11">
      <c r="A444" s="46" t="s">
        <v>368</v>
      </c>
      <c r="B444" s="50">
        <v>0</v>
      </c>
      <c r="C444" s="51">
        <v>0</v>
      </c>
      <c r="D444" s="52"/>
      <c r="E444" s="38"/>
      <c r="F444" s="157">
        <f>SUM(D444:E444)</f>
        <v>0</v>
      </c>
      <c r="G444" s="158"/>
      <c r="H444" s="36" t="s">
        <v>369</v>
      </c>
      <c r="I444" s="68"/>
      <c r="J444" s="163"/>
      <c r="K444" s="164"/>
    </row>
    <row r="445" spans="1:11">
      <c r="A445" s="46" t="s">
        <v>370</v>
      </c>
      <c r="B445" s="50" t="e">
        <f>VLOOKUP($A436,'CBT Wages'!$B$6:$AE$49,18,0)</f>
        <v>#REF!</v>
      </c>
      <c r="C445" s="51" t="e">
        <f>VLOOKUP($A436,'CBT Wages'!$B$6:$AE$49,23,0)</f>
        <v>#REF!</v>
      </c>
      <c r="D445" s="52"/>
      <c r="E445" s="38"/>
      <c r="F445" s="157" t="e">
        <f>SUM(C445:E445)</f>
        <v>#REF!</v>
      </c>
      <c r="G445" s="158"/>
      <c r="H445" s="36" t="s">
        <v>371</v>
      </c>
      <c r="I445" s="68"/>
      <c r="J445" s="163"/>
      <c r="K445" s="164"/>
    </row>
    <row r="446" spans="1:11">
      <c r="A446" s="46" t="s">
        <v>372</v>
      </c>
      <c r="B446" s="53">
        <v>0</v>
      </c>
      <c r="C446" s="51" t="e">
        <f>VLOOKUP($A436,'CBT Wages'!$B$6:$AE$49,25,0)</f>
        <v>#REF!</v>
      </c>
      <c r="D446" s="52"/>
      <c r="E446" s="38"/>
      <c r="F446" s="157" t="e">
        <f>SUM(C446:E446)</f>
        <v>#REF!</v>
      </c>
      <c r="G446" s="158"/>
      <c r="H446" s="51"/>
      <c r="I446" s="68"/>
      <c r="J446" s="163"/>
      <c r="K446" s="164"/>
    </row>
    <row r="447" spans="1:11">
      <c r="A447" s="46" t="s">
        <v>374</v>
      </c>
      <c r="B447" s="53">
        <v>0</v>
      </c>
      <c r="C447" s="51" t="e">
        <f>VLOOKUP($A436,'CBT Wages'!$B$6:$AE$49,26,0)</f>
        <v>#REF!</v>
      </c>
      <c r="D447" s="52"/>
      <c r="E447" s="38"/>
      <c r="F447" s="157" t="e">
        <f>SUM(C447:E447)</f>
        <v>#REF!</v>
      </c>
      <c r="G447" s="158"/>
      <c r="H447" s="51"/>
      <c r="I447" s="68"/>
      <c r="J447" s="163"/>
      <c r="K447" s="164"/>
    </row>
    <row r="448" spans="1:11">
      <c r="A448" s="54" t="s">
        <v>375</v>
      </c>
      <c r="B448" s="55"/>
      <c r="C448" s="143"/>
      <c r="D448" s="144"/>
      <c r="E448" s="42"/>
      <c r="F448" s="143">
        <f>SUM(D448:E448)</f>
        <v>0</v>
      </c>
      <c r="G448" s="145"/>
      <c r="H448" s="40"/>
      <c r="I448" s="69"/>
      <c r="J448" s="165"/>
      <c r="K448" s="152"/>
    </row>
    <row r="449" spans="1:11">
      <c r="A449" s="56" t="s">
        <v>320</v>
      </c>
      <c r="B449" s="57" t="e">
        <f>SUM(B441:B448)</f>
        <v>#REF!</v>
      </c>
      <c r="C449" s="146" t="e">
        <f>SUM(C441:D448)</f>
        <v>#REF!</v>
      </c>
      <c r="D449" s="147"/>
      <c r="E449" s="58"/>
      <c r="F449" s="146" t="e">
        <f>SUM(F441:F448)+F439</f>
        <v>#REF!</v>
      </c>
      <c r="G449" s="148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Wages'!$B$6:$AF$49,6,0)</f>
        <v>#REF!</v>
      </c>
    </row>
    <row r="451" spans="1:11" ht="15.75">
      <c r="A451" s="20" t="s">
        <v>337</v>
      </c>
      <c r="B451" s="21"/>
      <c r="C451" s="21"/>
      <c r="D451" s="21"/>
      <c r="E451" s="178" t="str">
        <f>+$E$1</f>
        <v>Salary Slip Oct 2019</v>
      </c>
      <c r="F451" s="178"/>
      <c r="G451" s="178"/>
      <c r="H451" s="178"/>
      <c r="I451" s="178"/>
      <c r="J451" s="178"/>
      <c r="K451" s="179"/>
    </row>
    <row r="452" spans="1:11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>
      <c r="A454" s="30">
        <f>+'CBT Wages'!B24</f>
        <v>3562020946</v>
      </c>
      <c r="B454" s="124" t="str">
        <f>VLOOKUP($A454,'CBT Wages'!$B$6:$AE$49,8,0)</f>
        <v>100655312597</v>
      </c>
      <c r="C454" s="26"/>
      <c r="D454" s="124" t="str">
        <f>VLOOKUP($A454,'CBT Wages'!$B$6:$AE$49,9,0)</f>
        <v xml:space="preserve"> 6929096411</v>
      </c>
      <c r="E454" s="31">
        <f>VLOOKUP($A454,'CBT Wages'!$B$6:$AE$49,10,0)</f>
        <v>25</v>
      </c>
      <c r="F454" s="31">
        <f>VLOOKUP($A454,'CBT Wages'!$B$6:$AE$49,14,0)</f>
        <v>24</v>
      </c>
      <c r="G454" s="32">
        <f>VLOOKUP($A454,'CBT Wages'!$B$6:$AE$49,5,0)</f>
        <v>43586</v>
      </c>
      <c r="H454" s="33" t="s">
        <v>349</v>
      </c>
      <c r="I454" s="64">
        <v>0</v>
      </c>
      <c r="J454" s="65"/>
      <c r="K454" s="64">
        <v>0</v>
      </c>
    </row>
    <row r="455" spans="1:11">
      <c r="A455" s="34" t="s">
        <v>350</v>
      </c>
      <c r="B455" s="31" t="str">
        <f>VLOOKUP($A454,'CBT Wages'!$B$6:$AE$49,3,0)</f>
        <v>Sujeet Kumar Singh</v>
      </c>
      <c r="C455" s="21"/>
      <c r="D455" s="21"/>
      <c r="E455" s="35"/>
      <c r="F455" s="35"/>
      <c r="G455" s="35"/>
      <c r="H455" s="151" t="s">
        <v>351</v>
      </c>
      <c r="I455" s="174">
        <v>0</v>
      </c>
      <c r="J455" s="176"/>
      <c r="K455" s="174">
        <v>0</v>
      </c>
    </row>
    <row r="456" spans="1:11">
      <c r="A456" s="36" t="s">
        <v>352</v>
      </c>
      <c r="B456" s="27" t="str">
        <f>VLOOKUP($A454,'CBT Wages'!$B$6:$AE$49,4,0)</f>
        <v>Manohar Singh</v>
      </c>
      <c r="C456" s="21"/>
      <c r="D456" s="21"/>
      <c r="E456" s="28" t="s">
        <v>322</v>
      </c>
      <c r="F456" s="37">
        <f>VLOOKUP($A454,'CBT OT'!$B$6:$O$431,9,0)</f>
        <v>6.7</v>
      </c>
      <c r="G456" s="38"/>
      <c r="H456" s="152"/>
      <c r="I456" s="175"/>
      <c r="J456" s="177"/>
      <c r="K456" s="175"/>
    </row>
    <row r="457" spans="1:11">
      <c r="A457" s="39" t="s">
        <v>353</v>
      </c>
      <c r="B457" s="40" t="e">
        <f>VLOOKUP($A454,'CBT Wages'!$B$6:$AR$49,44,0)</f>
        <v>#REF!</v>
      </c>
      <c r="C457" s="41"/>
      <c r="D457" s="41"/>
      <c r="E457" s="35" t="s">
        <v>354</v>
      </c>
      <c r="F457" s="37">
        <f>VLOOKUP($A454,'CBT OT'!$B$6:$V$431,16,0)</f>
        <v>1101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>
      <c r="A458" s="168" t="s">
        <v>356</v>
      </c>
      <c r="B458" s="169"/>
      <c r="C458" s="163" t="s">
        <v>357</v>
      </c>
      <c r="D458" s="164"/>
      <c r="E458" s="45"/>
      <c r="F458" s="170" t="s">
        <v>358</v>
      </c>
      <c r="G458" s="164"/>
      <c r="H458" s="171" t="s">
        <v>359</v>
      </c>
      <c r="I458" s="161"/>
      <c r="J458" s="172" t="s">
        <v>360</v>
      </c>
      <c r="K458" s="173"/>
    </row>
    <row r="459" spans="1:11">
      <c r="A459" s="46" t="s">
        <v>361</v>
      </c>
      <c r="B459" s="47">
        <f>VLOOKUP($A454,'CBT Wages'!$B$6:$AE$49,15,0)</f>
        <v>17234</v>
      </c>
      <c r="C459" s="31">
        <f>VLOOKUP($A454,'CBT Wages'!$B$6:$AE$49,20,0)</f>
        <v>16545</v>
      </c>
      <c r="D459" s="48"/>
      <c r="E459" s="49"/>
      <c r="F459" s="153">
        <f>SUM(C459:E459)</f>
        <v>16545</v>
      </c>
      <c r="G459" s="154"/>
      <c r="H459" s="34" t="s">
        <v>362</v>
      </c>
      <c r="I459" s="26">
        <f>VLOOKUP($A454,'CBT Wages'!$B$6:$AE$49,29,0)</f>
        <v>2099.7599999999998</v>
      </c>
      <c r="J459" s="155"/>
      <c r="K459" s="156"/>
    </row>
    <row r="460" spans="1:11" ht="14.25">
      <c r="A460" s="46" t="s">
        <v>363</v>
      </c>
      <c r="B460" s="50">
        <f>VLOOKUP($A454,'CBT Wages'!$B$6:$AE$49,16,0)</f>
        <v>0</v>
      </c>
      <c r="C460" s="51">
        <f>VLOOKUP($A454,'CBT Wages'!$B$6:$AE$49,21,0)</f>
        <v>0</v>
      </c>
      <c r="D460" s="52"/>
      <c r="E460" s="38"/>
      <c r="F460" s="157">
        <f>SUM(C460:E460)</f>
        <v>0</v>
      </c>
      <c r="G460" s="158"/>
      <c r="H460" s="36" t="s">
        <v>364</v>
      </c>
      <c r="I460" s="68">
        <f>VLOOKUP($A454,'CBT Wages'!$B$6:$AE$49,28,0)</f>
        <v>142</v>
      </c>
      <c r="J460" s="159">
        <f>F467-I467</f>
        <v>17735.240000000002</v>
      </c>
      <c r="K460" s="160"/>
    </row>
    <row r="461" spans="1:11" ht="12.75" customHeight="1">
      <c r="A461" s="46" t="s">
        <v>365</v>
      </c>
      <c r="B461" s="50">
        <f>VLOOKUP($A454,'CBT Wages'!$B$6:$AE$49,17,0)</f>
        <v>0</v>
      </c>
      <c r="C461" s="51">
        <f>VLOOKUP($A454,'CBT Wages'!$B$6:$AE$49,22,0)</f>
        <v>0</v>
      </c>
      <c r="D461" s="52"/>
      <c r="E461" s="38"/>
      <c r="F461" s="157">
        <f>SUM(C461:E461)</f>
        <v>0</v>
      </c>
      <c r="G461" s="158"/>
      <c r="H461" s="36" t="s">
        <v>366</v>
      </c>
      <c r="I461" s="68">
        <f>VLOOKUP($A454,'CBT Wages'!$B$6:$AE$49,30,0)</f>
        <v>1</v>
      </c>
      <c r="J461" s="161" t="s">
        <v>367</v>
      </c>
      <c r="K461" s="162"/>
    </row>
    <row r="462" spans="1:11">
      <c r="A462" s="46" t="s">
        <v>368</v>
      </c>
      <c r="B462" s="50">
        <v>0</v>
      </c>
      <c r="C462" s="51">
        <v>0</v>
      </c>
      <c r="D462" s="52"/>
      <c r="E462" s="38"/>
      <c r="F462" s="157">
        <f>SUM(D462:E462)</f>
        <v>0</v>
      </c>
      <c r="G462" s="158"/>
      <c r="H462" s="36" t="s">
        <v>369</v>
      </c>
      <c r="I462" s="68"/>
      <c r="J462" s="163"/>
      <c r="K462" s="164"/>
    </row>
    <row r="463" spans="1:11">
      <c r="A463" s="46" t="s">
        <v>370</v>
      </c>
      <c r="B463" s="50">
        <f>VLOOKUP($A454,'CBT Wages'!$B$6:$AE$49,18,0)</f>
        <v>0</v>
      </c>
      <c r="C463" s="51">
        <f>VLOOKUP($A454,'CBT Wages'!$B$6:$AE$49,23,0)</f>
        <v>0</v>
      </c>
      <c r="D463" s="52"/>
      <c r="E463" s="38"/>
      <c r="F463" s="157">
        <f>SUM(C463:E463)</f>
        <v>0</v>
      </c>
      <c r="G463" s="158"/>
      <c r="H463" s="36" t="s">
        <v>371</v>
      </c>
      <c r="I463" s="68"/>
      <c r="J463" s="163"/>
      <c r="K463" s="164"/>
    </row>
    <row r="464" spans="1:11">
      <c r="A464" s="46" t="s">
        <v>372</v>
      </c>
      <c r="B464" s="53">
        <v>0</v>
      </c>
      <c r="C464" s="51">
        <f>VLOOKUP($A454,'CBT Wages'!$B$6:$AE$49,25,0)</f>
        <v>1379</v>
      </c>
      <c r="D464" s="52"/>
      <c r="E464" s="38"/>
      <c r="F464" s="157">
        <f>SUM(C464:E464)</f>
        <v>1379</v>
      </c>
      <c r="G464" s="158"/>
      <c r="H464" s="51"/>
      <c r="I464" s="68"/>
      <c r="J464" s="163"/>
      <c r="K464" s="164"/>
    </row>
    <row r="465" spans="1:11">
      <c r="A465" s="46" t="s">
        <v>374</v>
      </c>
      <c r="B465" s="53">
        <v>0</v>
      </c>
      <c r="C465" s="51">
        <f>VLOOKUP($A454,'CBT Wages'!$B$6:$AE$49,26,0)</f>
        <v>953</v>
      </c>
      <c r="D465" s="52"/>
      <c r="E465" s="38"/>
      <c r="F465" s="157">
        <f>SUM(C465:E465)</f>
        <v>953</v>
      </c>
      <c r="G465" s="158"/>
      <c r="H465" s="51"/>
      <c r="I465" s="68"/>
      <c r="J465" s="163"/>
      <c r="K465" s="164"/>
    </row>
    <row r="466" spans="1:11">
      <c r="A466" s="54" t="s">
        <v>375</v>
      </c>
      <c r="B466" s="55"/>
      <c r="C466" s="143"/>
      <c r="D466" s="144"/>
      <c r="E466" s="42"/>
      <c r="F466" s="143">
        <f>SUM(D466:E466)</f>
        <v>0</v>
      </c>
      <c r="G466" s="145"/>
      <c r="H466" s="40"/>
      <c r="I466" s="69"/>
      <c r="J466" s="165"/>
      <c r="K466" s="152"/>
    </row>
    <row r="467" spans="1:11">
      <c r="A467" s="56" t="s">
        <v>320</v>
      </c>
      <c r="B467" s="57">
        <f>SUM(B459:B466)</f>
        <v>17234</v>
      </c>
      <c r="C467" s="146">
        <f>SUM(C459:D466)</f>
        <v>18877</v>
      </c>
      <c r="D467" s="147"/>
      <c r="E467" s="58"/>
      <c r="F467" s="146">
        <f>SUM(F459:F466)+F457</f>
        <v>19978</v>
      </c>
      <c r="G467" s="148">
        <f t="shared" ref="G467" si="33">SUM(G459:G466)</f>
        <v>0</v>
      </c>
      <c r="H467" s="59"/>
      <c r="I467" s="70">
        <f>SUM(I459:I466)</f>
        <v>2242.7599999999998</v>
      </c>
      <c r="J467" s="57" t="s">
        <v>376</v>
      </c>
      <c r="K467" s="57" t="str">
        <f>VLOOKUP($A454,'CBT Wages'!$B$6:$AF$49,6,0)</f>
        <v>MHE</v>
      </c>
    </row>
    <row r="469" spans="1:11" ht="15.75">
      <c r="A469" s="20" t="s">
        <v>337</v>
      </c>
      <c r="B469" s="21"/>
      <c r="C469" s="21"/>
      <c r="D469" s="21"/>
      <c r="E469" s="178" t="str">
        <f>+$E$1</f>
        <v>Salary Slip Oct 2019</v>
      </c>
      <c r="F469" s="178"/>
      <c r="G469" s="178"/>
      <c r="H469" s="178"/>
      <c r="I469" s="178"/>
      <c r="J469" s="178"/>
      <c r="K469" s="179"/>
    </row>
    <row r="470" spans="1:11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>
      <c r="A472" s="30" t="e">
        <f>+'CBT Wages'!#REF!</f>
        <v>#REF!</v>
      </c>
      <c r="B472" s="31" t="e">
        <f>VLOOKUP($A472,'CBT Wages'!$B$6:$AE$49,8,0)</f>
        <v>#REF!</v>
      </c>
      <c r="C472" s="26"/>
      <c r="D472" s="31" t="e">
        <f>VLOOKUP($A472,'CBT Wages'!$B$6:$AE$49,9,0)</f>
        <v>#REF!</v>
      </c>
      <c r="E472" s="31" t="e">
        <f>VLOOKUP($A472,'CBT Wages'!$B$6:$AE$49,10,0)</f>
        <v>#REF!</v>
      </c>
      <c r="F472" s="31" t="e">
        <f>VLOOKUP($A472,'CBT Wages'!$B$6:$AE$49,14,0)</f>
        <v>#REF!</v>
      </c>
      <c r="G472" s="32" t="e">
        <f>VLOOKUP($A472,'CBT Wages'!$B$6:$AE$49,5,0)</f>
        <v>#REF!</v>
      </c>
      <c r="H472" s="33" t="s">
        <v>349</v>
      </c>
      <c r="I472" s="64">
        <v>0</v>
      </c>
      <c r="J472" s="65"/>
      <c r="K472" s="64">
        <v>0</v>
      </c>
    </row>
    <row r="473" spans="1:11">
      <c r="A473" s="34" t="s">
        <v>350</v>
      </c>
      <c r="B473" s="31" t="e">
        <f>VLOOKUP($A472,'CBT Wages'!$B$6:$AE$49,3,0)</f>
        <v>#REF!</v>
      </c>
      <c r="C473" s="21"/>
      <c r="D473" s="21"/>
      <c r="E473" s="35"/>
      <c r="F473" s="35"/>
      <c r="G473" s="35"/>
      <c r="H473" s="151" t="s">
        <v>351</v>
      </c>
      <c r="I473" s="174">
        <v>0</v>
      </c>
      <c r="J473" s="176"/>
      <c r="K473" s="174">
        <v>0</v>
      </c>
    </row>
    <row r="474" spans="1:11">
      <c r="A474" s="36" t="s">
        <v>352</v>
      </c>
      <c r="B474" s="27" t="e">
        <f>VLOOKUP($A472,'CBT Wages'!$B$6:$AE$49,4,0)</f>
        <v>#REF!</v>
      </c>
      <c r="C474" s="21"/>
      <c r="D474" s="21"/>
      <c r="E474" s="28" t="s">
        <v>322</v>
      </c>
      <c r="F474" s="37" t="e">
        <f>VLOOKUP($A472,'CBT OT'!$B$6:$O$431,9,0)</f>
        <v>#REF!</v>
      </c>
      <c r="G474" s="38"/>
      <c r="H474" s="152"/>
      <c r="I474" s="175"/>
      <c r="J474" s="177"/>
      <c r="K474" s="175"/>
    </row>
    <row r="475" spans="1:11">
      <c r="A475" s="39" t="s">
        <v>353</v>
      </c>
      <c r="B475" s="40" t="e">
        <f>VLOOKUP($A472,'CBT Wages'!$B$6:$AR$49,44,0)</f>
        <v>#REF!</v>
      </c>
      <c r="C475" s="41"/>
      <c r="D475" s="41"/>
      <c r="E475" s="35" t="s">
        <v>354</v>
      </c>
      <c r="F475" s="37" t="e">
        <f>VLOOKUP($A472,'CBT OT'!$B$6:$V$431,16,0)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>
      <c r="A476" s="168" t="s">
        <v>356</v>
      </c>
      <c r="B476" s="169"/>
      <c r="C476" s="163" t="s">
        <v>357</v>
      </c>
      <c r="D476" s="164"/>
      <c r="E476" s="45"/>
      <c r="F476" s="170" t="s">
        <v>358</v>
      </c>
      <c r="G476" s="164"/>
      <c r="H476" s="171" t="s">
        <v>359</v>
      </c>
      <c r="I476" s="161"/>
      <c r="J476" s="172" t="s">
        <v>360</v>
      </c>
      <c r="K476" s="173"/>
    </row>
    <row r="477" spans="1:11">
      <c r="A477" s="46" t="s">
        <v>361</v>
      </c>
      <c r="B477" s="47" t="e">
        <f>VLOOKUP($A472,'CBT Wages'!$B$6:$AE$49,15,0)</f>
        <v>#REF!</v>
      </c>
      <c r="C477" s="31" t="e">
        <f>VLOOKUP($A472,'CBT Wages'!$B$6:$AE$49,20,0)</f>
        <v>#REF!</v>
      </c>
      <c r="D477" s="48"/>
      <c r="E477" s="49"/>
      <c r="F477" s="153" t="e">
        <f>SUM(C477:E477)</f>
        <v>#REF!</v>
      </c>
      <c r="G477" s="154"/>
      <c r="H477" s="34" t="s">
        <v>362</v>
      </c>
      <c r="I477" s="26" t="e">
        <f>VLOOKUP($A472,'CBT Wages'!$B$6:$AE$49,29,0)</f>
        <v>#REF!</v>
      </c>
      <c r="J477" s="155"/>
      <c r="K477" s="156"/>
    </row>
    <row r="478" spans="1:11" ht="14.25">
      <c r="A478" s="46" t="s">
        <v>363</v>
      </c>
      <c r="B478" s="50" t="e">
        <f>VLOOKUP($A472,'CBT Wages'!$B$6:$AE$49,16,0)</f>
        <v>#REF!</v>
      </c>
      <c r="C478" s="51" t="e">
        <f>VLOOKUP($A472,'CBT Wages'!$B$6:$AE$49,21,0)</f>
        <v>#REF!</v>
      </c>
      <c r="D478" s="52"/>
      <c r="E478" s="38"/>
      <c r="F478" s="157" t="e">
        <f>SUM(C478:E478)</f>
        <v>#REF!</v>
      </c>
      <c r="G478" s="158"/>
      <c r="H478" s="36" t="s">
        <v>364</v>
      </c>
      <c r="I478" s="68" t="e">
        <f>VLOOKUP($A472,'CBT Wages'!$B$6:$AE$49,28,0)</f>
        <v>#REF!</v>
      </c>
      <c r="J478" s="159" t="e">
        <f>F485-I485</f>
        <v>#REF!</v>
      </c>
      <c r="K478" s="160"/>
    </row>
    <row r="479" spans="1:11" ht="12.75" customHeight="1">
      <c r="A479" s="46" t="s">
        <v>365</v>
      </c>
      <c r="B479" s="50" t="e">
        <f>VLOOKUP($A472,'CBT Wages'!$B$6:$AE$49,17,0)</f>
        <v>#REF!</v>
      </c>
      <c r="C479" s="51" t="e">
        <f>VLOOKUP($A472,'CBT Wages'!$B$6:$AE$49,22,0)</f>
        <v>#REF!</v>
      </c>
      <c r="D479" s="52"/>
      <c r="E479" s="38"/>
      <c r="F479" s="157" t="e">
        <f>SUM(C479:E479)</f>
        <v>#REF!</v>
      </c>
      <c r="G479" s="158"/>
      <c r="H479" s="36" t="s">
        <v>366</v>
      </c>
      <c r="I479" s="68" t="e">
        <f>VLOOKUP($A472,'CBT Wages'!$B$6:$AE$49,30,0)</f>
        <v>#REF!</v>
      </c>
      <c r="J479" s="161" t="s">
        <v>367</v>
      </c>
      <c r="K479" s="162"/>
    </row>
    <row r="480" spans="1:11">
      <c r="A480" s="46" t="s">
        <v>368</v>
      </c>
      <c r="B480" s="50">
        <v>0</v>
      </c>
      <c r="C480" s="51">
        <v>0</v>
      </c>
      <c r="D480" s="52"/>
      <c r="E480" s="38"/>
      <c r="F480" s="157">
        <f>SUM(D480:E480)</f>
        <v>0</v>
      </c>
      <c r="G480" s="158"/>
      <c r="H480" s="36" t="s">
        <v>369</v>
      </c>
      <c r="I480" s="68"/>
      <c r="J480" s="163"/>
      <c r="K480" s="164"/>
    </row>
    <row r="481" spans="1:11">
      <c r="A481" s="46" t="s">
        <v>370</v>
      </c>
      <c r="B481" s="50" t="e">
        <f>VLOOKUP($A472,'CBT Wages'!$B$6:$AE$49,18,0)</f>
        <v>#REF!</v>
      </c>
      <c r="C481" s="51" t="e">
        <f>VLOOKUP($A472,'CBT Wages'!$B$6:$AE$49,23,0)</f>
        <v>#REF!</v>
      </c>
      <c r="D481" s="52"/>
      <c r="E481" s="38"/>
      <c r="F481" s="157" t="e">
        <f>SUM(C481:E481)</f>
        <v>#REF!</v>
      </c>
      <c r="G481" s="158"/>
      <c r="H481" s="36" t="s">
        <v>371</v>
      </c>
      <c r="I481" s="68"/>
      <c r="J481" s="163"/>
      <c r="K481" s="164"/>
    </row>
    <row r="482" spans="1:11">
      <c r="A482" s="46" t="s">
        <v>372</v>
      </c>
      <c r="B482" s="53">
        <v>0</v>
      </c>
      <c r="C482" s="51" t="e">
        <f>VLOOKUP($A472,'CBT Wages'!$B$6:$AE$49,25,0)</f>
        <v>#REF!</v>
      </c>
      <c r="D482" s="52"/>
      <c r="E482" s="38"/>
      <c r="F482" s="157" t="e">
        <f>SUM(C482:E482)</f>
        <v>#REF!</v>
      </c>
      <c r="G482" s="158"/>
      <c r="H482" s="51"/>
      <c r="I482" s="68"/>
      <c r="J482" s="163"/>
      <c r="K482" s="164"/>
    </row>
    <row r="483" spans="1:11">
      <c r="A483" s="46" t="s">
        <v>374</v>
      </c>
      <c r="B483" s="53">
        <v>0</v>
      </c>
      <c r="C483" s="51" t="e">
        <f>VLOOKUP($A472,'CBT Wages'!$B$6:$AE$49,26,0)</f>
        <v>#REF!</v>
      </c>
      <c r="D483" s="52"/>
      <c r="E483" s="38"/>
      <c r="F483" s="157" t="e">
        <f>SUM(C483:E483)</f>
        <v>#REF!</v>
      </c>
      <c r="G483" s="158"/>
      <c r="H483" s="51"/>
      <c r="I483" s="68"/>
      <c r="J483" s="163"/>
      <c r="K483" s="164"/>
    </row>
    <row r="484" spans="1:11">
      <c r="A484" s="54" t="s">
        <v>375</v>
      </c>
      <c r="B484" s="55"/>
      <c r="C484" s="143"/>
      <c r="D484" s="144"/>
      <c r="E484" s="42"/>
      <c r="F484" s="143">
        <f>SUM(D484:E484)</f>
        <v>0</v>
      </c>
      <c r="G484" s="145"/>
      <c r="H484" s="40"/>
      <c r="I484" s="69"/>
      <c r="J484" s="165"/>
      <c r="K484" s="152"/>
    </row>
    <row r="485" spans="1:11">
      <c r="A485" s="56" t="s">
        <v>320</v>
      </c>
      <c r="B485" s="57" t="e">
        <f>SUM(B477:B484)</f>
        <v>#REF!</v>
      </c>
      <c r="C485" s="146" t="e">
        <f>SUM(C477:D484)</f>
        <v>#REF!</v>
      </c>
      <c r="D485" s="147"/>
      <c r="E485" s="58"/>
      <c r="F485" s="146" t="e">
        <f>SUM(F477:F484)+F475</f>
        <v>#REF!</v>
      </c>
      <c r="G485" s="148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Wages'!$B$6:$AF$49,6,0)</f>
        <v>#REF!</v>
      </c>
    </row>
    <row r="487" spans="1:11" ht="15.75">
      <c r="A487" s="20" t="s">
        <v>337</v>
      </c>
      <c r="B487" s="21"/>
      <c r="C487" s="21"/>
      <c r="D487" s="21"/>
      <c r="E487" s="178" t="str">
        <f>+$E$1</f>
        <v>Salary Slip Oct 2019</v>
      </c>
      <c r="F487" s="178"/>
      <c r="G487" s="178"/>
      <c r="H487" s="178"/>
      <c r="I487" s="178"/>
      <c r="J487" s="178"/>
      <c r="K487" s="179"/>
    </row>
    <row r="488" spans="1:11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>
      <c r="A490" s="30">
        <f>+'CBT Wages'!B25</f>
        <v>3562027185</v>
      </c>
      <c r="B490" s="124" t="str">
        <f>VLOOKUP($A490,'CBT Wages'!$B$6:$AE$49,8,0)</f>
        <v>101483586839</v>
      </c>
      <c r="C490" s="26"/>
      <c r="D490" s="124" t="str">
        <f>VLOOKUP($A490,'CBT Wages'!$B$6:$AE$49,9,0)</f>
        <v xml:space="preserve"> 6929280852</v>
      </c>
      <c r="E490" s="31">
        <f>VLOOKUP($A490,'CBT Wages'!$B$6:$AE$49,10,0)</f>
        <v>25</v>
      </c>
      <c r="F490" s="31">
        <f>VLOOKUP($A490,'CBT Wages'!$B$6:$AE$49,14,0)</f>
        <v>24.5</v>
      </c>
      <c r="G490" s="32">
        <f>VLOOKUP($A490,'CBT Wages'!$B$6:$AE$49,5,0)</f>
        <v>43666</v>
      </c>
      <c r="H490" s="33" t="s">
        <v>349</v>
      </c>
      <c r="I490" s="64">
        <v>0</v>
      </c>
      <c r="J490" s="65"/>
      <c r="K490" s="64">
        <v>0</v>
      </c>
    </row>
    <row r="491" spans="1:11">
      <c r="A491" s="34" t="s">
        <v>350</v>
      </c>
      <c r="B491" s="31" t="str">
        <f>VLOOKUP($A490,'CBT Wages'!$B$6:$AE$49,3,0)</f>
        <v>Dakshita  Sisodiya</v>
      </c>
      <c r="C491" s="21"/>
      <c r="D491" s="21"/>
      <c r="E491" s="35"/>
      <c r="F491" s="35"/>
      <c r="G491" s="35"/>
      <c r="H491" s="151" t="s">
        <v>351</v>
      </c>
      <c r="I491" s="174">
        <v>0</v>
      </c>
      <c r="J491" s="176"/>
      <c r="K491" s="174">
        <v>0</v>
      </c>
    </row>
    <row r="492" spans="1:11">
      <c r="A492" s="36" t="s">
        <v>352</v>
      </c>
      <c r="B492" s="27" t="str">
        <f>VLOOKUP($A490,'CBT Wages'!$B$6:$AE$49,4,0)</f>
        <v>RAJKUMAR</v>
      </c>
      <c r="C492" s="21"/>
      <c r="D492" s="21"/>
      <c r="E492" s="28" t="s">
        <v>322</v>
      </c>
      <c r="F492" s="37">
        <f>VLOOKUP($A490,'CBT OT'!$B$6:$O$431,9,0)</f>
        <v>0.5</v>
      </c>
      <c r="G492" s="38"/>
      <c r="H492" s="152"/>
      <c r="I492" s="175"/>
      <c r="J492" s="177"/>
      <c r="K492" s="175"/>
    </row>
    <row r="493" spans="1:11">
      <c r="A493" s="39" t="s">
        <v>353</v>
      </c>
      <c r="B493" s="40" t="e">
        <f>VLOOKUP($A490,'CBT Wages'!$B$6:$AR$49,44,0)</f>
        <v>#REF!</v>
      </c>
      <c r="C493" s="41"/>
      <c r="D493" s="41"/>
      <c r="E493" s="35" t="s">
        <v>354</v>
      </c>
      <c r="F493" s="37">
        <f>VLOOKUP($A490,'CBT OT'!$B$6:$V$431,16,0)</f>
        <v>91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>
      <c r="A494" s="168" t="s">
        <v>356</v>
      </c>
      <c r="B494" s="169"/>
      <c r="C494" s="163" t="s">
        <v>357</v>
      </c>
      <c r="D494" s="164"/>
      <c r="E494" s="45"/>
      <c r="F494" s="170" t="s">
        <v>358</v>
      </c>
      <c r="G494" s="164"/>
      <c r="H494" s="171" t="s">
        <v>359</v>
      </c>
      <c r="I494" s="161"/>
      <c r="J494" s="172" t="s">
        <v>360</v>
      </c>
      <c r="K494" s="173"/>
    </row>
    <row r="495" spans="1:11">
      <c r="A495" s="46" t="s">
        <v>361</v>
      </c>
      <c r="B495" s="47">
        <f>VLOOKUP($A490,'CBT Wages'!$B$6:$AE$49,15,0)</f>
        <v>19070</v>
      </c>
      <c r="C495" s="31">
        <f>VLOOKUP($A490,'CBT Wages'!$B$6:$AE$49,20,0)</f>
        <v>18689</v>
      </c>
      <c r="D495" s="48"/>
      <c r="E495" s="49"/>
      <c r="F495" s="153">
        <f>SUM(C495:E495)</f>
        <v>18689</v>
      </c>
      <c r="G495" s="154"/>
      <c r="H495" s="34" t="s">
        <v>362</v>
      </c>
      <c r="I495" s="26">
        <f>VLOOKUP($A490,'CBT Wages'!$B$6:$AE$49,29,0)</f>
        <v>2419.56</v>
      </c>
      <c r="J495" s="155"/>
      <c r="K495" s="156"/>
    </row>
    <row r="496" spans="1:11" ht="14.25">
      <c r="A496" s="46" t="s">
        <v>363</v>
      </c>
      <c r="B496" s="50">
        <f>VLOOKUP($A490,'CBT Wages'!$B$6:$AE$49,16,0)</f>
        <v>7040</v>
      </c>
      <c r="C496" s="51">
        <f>VLOOKUP($A490,'CBT Wages'!$B$6:$AE$49,21,0)</f>
        <v>6899</v>
      </c>
      <c r="D496" s="52"/>
      <c r="E496" s="38"/>
      <c r="F496" s="157">
        <f>SUM(C496:E496)</f>
        <v>6899</v>
      </c>
      <c r="G496" s="158"/>
      <c r="H496" s="36" t="s">
        <v>364</v>
      </c>
      <c r="I496" s="68">
        <f>VLOOKUP($A490,'CBT Wages'!$B$6:$AE$49,28,0)</f>
        <v>0</v>
      </c>
      <c r="J496" s="159">
        <f>F503-I503</f>
        <v>26289.439999999999</v>
      </c>
      <c r="K496" s="160"/>
    </row>
    <row r="497" spans="1:11" ht="12.75" customHeight="1">
      <c r="A497" s="46" t="s">
        <v>365</v>
      </c>
      <c r="B497" s="50">
        <f>VLOOKUP($A490,'CBT Wages'!$B$6:$AE$49,17,0)</f>
        <v>0</v>
      </c>
      <c r="C497" s="51">
        <f>VLOOKUP($A490,'CBT Wages'!$B$6:$AE$49,22,0)</f>
        <v>0</v>
      </c>
      <c r="D497" s="52"/>
      <c r="E497" s="38"/>
      <c r="F497" s="157">
        <f>SUM(C497:E497)</f>
        <v>0</v>
      </c>
      <c r="G497" s="158"/>
      <c r="H497" s="36" t="s">
        <v>366</v>
      </c>
      <c r="I497" s="68">
        <f>VLOOKUP($A490,'CBT Wages'!$B$6:$AE$49,30,0)</f>
        <v>1</v>
      </c>
      <c r="J497" s="161" t="s">
        <v>367</v>
      </c>
      <c r="K497" s="162"/>
    </row>
    <row r="498" spans="1:11">
      <c r="A498" s="46" t="s">
        <v>368</v>
      </c>
      <c r="B498" s="50">
        <v>0</v>
      </c>
      <c r="C498" s="51">
        <v>0</v>
      </c>
      <c r="D498" s="52"/>
      <c r="E498" s="38"/>
      <c r="F498" s="157">
        <f>SUM(D498:E498)</f>
        <v>0</v>
      </c>
      <c r="G498" s="158"/>
      <c r="H498" s="36" t="s">
        <v>369</v>
      </c>
      <c r="I498" s="68"/>
      <c r="J498" s="163"/>
      <c r="K498" s="164"/>
    </row>
    <row r="499" spans="1:11">
      <c r="A499" s="46" t="s">
        <v>370</v>
      </c>
      <c r="B499" s="50">
        <f>VLOOKUP($A490,'CBT Wages'!$B$6:$AE$49,18,0)</f>
        <v>0</v>
      </c>
      <c r="C499" s="51">
        <f>VLOOKUP($A490,'CBT Wages'!$B$6:$AE$49,23,0)</f>
        <v>0</v>
      </c>
      <c r="D499" s="52"/>
      <c r="E499" s="38"/>
      <c r="F499" s="157">
        <f>SUM(C499:E499)</f>
        <v>0</v>
      </c>
      <c r="G499" s="158"/>
      <c r="H499" s="36" t="s">
        <v>371</v>
      </c>
      <c r="I499" s="68"/>
      <c r="J499" s="163"/>
      <c r="K499" s="164"/>
    </row>
    <row r="500" spans="1:11">
      <c r="A500" s="46" t="s">
        <v>372</v>
      </c>
      <c r="B500" s="53">
        <v>0</v>
      </c>
      <c r="C500" s="51">
        <f>VLOOKUP($A490,'CBT Wages'!$B$6:$AE$49,25,0)</f>
        <v>1557</v>
      </c>
      <c r="D500" s="52"/>
      <c r="E500" s="38"/>
      <c r="F500" s="157">
        <f>SUM(C500:E500)</f>
        <v>1557</v>
      </c>
      <c r="G500" s="158"/>
      <c r="H500" s="51"/>
      <c r="I500" s="68"/>
      <c r="J500" s="163"/>
      <c r="K500" s="164"/>
    </row>
    <row r="501" spans="1:11">
      <c r="A501" s="46" t="s">
        <v>374</v>
      </c>
      <c r="B501" s="53">
        <v>0</v>
      </c>
      <c r="C501" s="51">
        <f>VLOOKUP($A490,'CBT Wages'!$B$6:$AE$49,26,0)</f>
        <v>1474</v>
      </c>
      <c r="D501" s="52"/>
      <c r="E501" s="38"/>
      <c r="F501" s="157">
        <f>SUM(C501:E501)</f>
        <v>1474</v>
      </c>
      <c r="G501" s="158"/>
      <c r="H501" s="51"/>
      <c r="I501" s="68"/>
      <c r="J501" s="163"/>
      <c r="K501" s="164"/>
    </row>
    <row r="502" spans="1:11">
      <c r="A502" s="54" t="s">
        <v>375</v>
      </c>
      <c r="B502" s="55"/>
      <c r="C502" s="143"/>
      <c r="D502" s="144"/>
      <c r="E502" s="42"/>
      <c r="F502" s="143">
        <f>SUM(D502:E502)</f>
        <v>0</v>
      </c>
      <c r="G502" s="145"/>
      <c r="H502" s="40"/>
      <c r="I502" s="69"/>
      <c r="J502" s="165"/>
      <c r="K502" s="152"/>
    </row>
    <row r="503" spans="1:11">
      <c r="A503" s="56" t="s">
        <v>320</v>
      </c>
      <c r="B503" s="57">
        <f>SUM(B495:B502)</f>
        <v>26110</v>
      </c>
      <c r="C503" s="146">
        <f>SUM(C495:D502)</f>
        <v>28619</v>
      </c>
      <c r="D503" s="147"/>
      <c r="E503" s="58"/>
      <c r="F503" s="146">
        <f>SUM(F495:F502)+F493</f>
        <v>28710</v>
      </c>
      <c r="G503" s="148">
        <f t="shared" ref="G503" si="35">SUM(G495:G502)</f>
        <v>0</v>
      </c>
      <c r="H503" s="59"/>
      <c r="I503" s="70">
        <f>SUM(I495:I502)</f>
        <v>2420.56</v>
      </c>
      <c r="J503" s="57" t="s">
        <v>376</v>
      </c>
      <c r="K503" s="57" t="str">
        <f>VLOOKUP($A490,'CBT Wages'!$B$6:$AF$49,6,0)</f>
        <v>DEO</v>
      </c>
    </row>
    <row r="505" spans="1:11" ht="15.75">
      <c r="A505" s="20" t="s">
        <v>337</v>
      </c>
      <c r="B505" s="21"/>
      <c r="C505" s="21"/>
      <c r="D505" s="21"/>
      <c r="E505" s="178" t="str">
        <f>+$E$1</f>
        <v>Salary Slip Oct 2019</v>
      </c>
      <c r="F505" s="178"/>
      <c r="G505" s="178"/>
      <c r="H505" s="178"/>
      <c r="I505" s="178"/>
      <c r="J505" s="178"/>
      <c r="K505" s="179"/>
    </row>
    <row r="506" spans="1:11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>
      <c r="A508" s="30" t="e">
        <f>+'CBT Wages'!#REF!</f>
        <v>#REF!</v>
      </c>
      <c r="B508" s="31" t="e">
        <f>VLOOKUP($A508,'CBT Wages'!$B$6:$AE$49,8,0)</f>
        <v>#REF!</v>
      </c>
      <c r="C508" s="26"/>
      <c r="D508" s="31" t="e">
        <f>VLOOKUP($A508,'CBT Wages'!$B$6:$AE$49,9,0)</f>
        <v>#REF!</v>
      </c>
      <c r="E508" s="31" t="e">
        <f>VLOOKUP($A508,'CBT Wages'!$B$6:$AE$49,10,0)</f>
        <v>#REF!</v>
      </c>
      <c r="F508" s="31" t="e">
        <f>VLOOKUP($A508,'CBT Wages'!$B$6:$AE$49,14,0)</f>
        <v>#REF!</v>
      </c>
      <c r="G508" s="32" t="e">
        <f>VLOOKUP($A508,'CBT Wages'!$B$6:$AE$49,5,0)</f>
        <v>#REF!</v>
      </c>
      <c r="H508" s="33" t="s">
        <v>349</v>
      </c>
      <c r="I508" s="64">
        <v>0</v>
      </c>
      <c r="J508" s="65"/>
      <c r="K508" s="64">
        <v>0</v>
      </c>
    </row>
    <row r="509" spans="1:11">
      <c r="A509" s="34" t="s">
        <v>350</v>
      </c>
      <c r="B509" s="31" t="e">
        <f>VLOOKUP($A508,'CBT Wages'!$B$6:$AE$49,3,0)</f>
        <v>#REF!</v>
      </c>
      <c r="C509" s="21"/>
      <c r="D509" s="21"/>
      <c r="E509" s="35"/>
      <c r="F509" s="35"/>
      <c r="G509" s="35"/>
      <c r="H509" s="151" t="s">
        <v>351</v>
      </c>
      <c r="I509" s="174">
        <v>0</v>
      </c>
      <c r="J509" s="176"/>
      <c r="K509" s="174">
        <v>0</v>
      </c>
    </row>
    <row r="510" spans="1:11">
      <c r="A510" s="36" t="s">
        <v>352</v>
      </c>
      <c r="B510" s="27" t="e">
        <f>VLOOKUP($A508,'CBT Wages'!$B$6:$AE$49,4,0)</f>
        <v>#REF!</v>
      </c>
      <c r="C510" s="21"/>
      <c r="D510" s="21"/>
      <c r="E510" s="28" t="s">
        <v>322</v>
      </c>
      <c r="F510" s="37" t="e">
        <f>VLOOKUP($A508,'CBT OT'!$B$6:$O$431,9,0)</f>
        <v>#REF!</v>
      </c>
      <c r="G510" s="38"/>
      <c r="H510" s="152"/>
      <c r="I510" s="175"/>
      <c r="J510" s="177"/>
      <c r="K510" s="175"/>
    </row>
    <row r="511" spans="1:11">
      <c r="A511" s="39" t="s">
        <v>353</v>
      </c>
      <c r="B511" s="40" t="e">
        <f>VLOOKUP($A508,'CBT Wages'!$B$6:$AR$49,44,0)</f>
        <v>#REF!</v>
      </c>
      <c r="C511" s="41"/>
      <c r="D511" s="41"/>
      <c r="E511" s="35" t="s">
        <v>354</v>
      </c>
      <c r="F511" s="37" t="e">
        <f>VLOOKUP($A508,'CBT OT'!$B$6:$V$431,16,0)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>
      <c r="A512" s="168" t="s">
        <v>356</v>
      </c>
      <c r="B512" s="169"/>
      <c r="C512" s="163" t="s">
        <v>357</v>
      </c>
      <c r="D512" s="164"/>
      <c r="E512" s="45"/>
      <c r="F512" s="170" t="s">
        <v>358</v>
      </c>
      <c r="G512" s="164"/>
      <c r="H512" s="171" t="s">
        <v>359</v>
      </c>
      <c r="I512" s="161"/>
      <c r="J512" s="172" t="s">
        <v>360</v>
      </c>
      <c r="K512" s="173"/>
    </row>
    <row r="513" spans="1:11">
      <c r="A513" s="46" t="s">
        <v>361</v>
      </c>
      <c r="B513" s="47" t="e">
        <f>VLOOKUP($A508,'CBT Wages'!$B$6:$AE$49,15,0)</f>
        <v>#REF!</v>
      </c>
      <c r="C513" s="31" t="e">
        <f>VLOOKUP($A508,'CBT Wages'!$B$6:$AE$49,20,0)</f>
        <v>#REF!</v>
      </c>
      <c r="D513" s="48"/>
      <c r="E513" s="49"/>
      <c r="F513" s="153" t="e">
        <f>SUM(C513:E513)</f>
        <v>#REF!</v>
      </c>
      <c r="G513" s="154"/>
      <c r="H513" s="34" t="s">
        <v>362</v>
      </c>
      <c r="I513" s="26" t="e">
        <f>VLOOKUP($A508,'CBT Wages'!$B$6:$AE$49,29,0)</f>
        <v>#REF!</v>
      </c>
      <c r="J513" s="155"/>
      <c r="K513" s="156"/>
    </row>
    <row r="514" spans="1:11" ht="14.25">
      <c r="A514" s="46" t="s">
        <v>363</v>
      </c>
      <c r="B514" s="50" t="e">
        <f>VLOOKUP($A508,'CBT Wages'!$B$6:$AE$49,16,0)</f>
        <v>#REF!</v>
      </c>
      <c r="C514" s="51" t="e">
        <f>VLOOKUP($A508,'CBT Wages'!$B$6:$AE$49,21,0)</f>
        <v>#REF!</v>
      </c>
      <c r="D514" s="52"/>
      <c r="E514" s="38"/>
      <c r="F514" s="157" t="e">
        <f>SUM(C514:E514)</f>
        <v>#REF!</v>
      </c>
      <c r="G514" s="158"/>
      <c r="H514" s="36" t="s">
        <v>364</v>
      </c>
      <c r="I514" s="68" t="e">
        <f>VLOOKUP($A508,'CBT Wages'!$B$6:$AE$49,28,0)</f>
        <v>#REF!</v>
      </c>
      <c r="J514" s="159" t="e">
        <f>F521-I521</f>
        <v>#REF!</v>
      </c>
      <c r="K514" s="160"/>
    </row>
    <row r="515" spans="1:11">
      <c r="A515" s="46" t="s">
        <v>365</v>
      </c>
      <c r="B515" s="50" t="e">
        <f>VLOOKUP($A508,'CBT Wages'!$B$6:$AE$49,17,0)</f>
        <v>#REF!</v>
      </c>
      <c r="C515" s="51" t="e">
        <f>VLOOKUP($A508,'CBT Wages'!$B$6:$AE$49,22,0)</f>
        <v>#REF!</v>
      </c>
      <c r="D515" s="52"/>
      <c r="E515" s="38"/>
      <c r="F515" s="157" t="e">
        <f>SUM(C515:E515)</f>
        <v>#REF!</v>
      </c>
      <c r="G515" s="158"/>
      <c r="H515" s="36" t="s">
        <v>366</v>
      </c>
      <c r="I515" s="68" t="e">
        <f>VLOOKUP($A508,'CBT Wages'!$B$6:$AE$49,30,0)</f>
        <v>#REF!</v>
      </c>
      <c r="J515" s="161" t="s">
        <v>367</v>
      </c>
      <c r="K515" s="162"/>
    </row>
    <row r="516" spans="1:11">
      <c r="A516" s="46" t="s">
        <v>368</v>
      </c>
      <c r="B516" s="50">
        <v>0</v>
      </c>
      <c r="C516" s="51">
        <v>0</v>
      </c>
      <c r="D516" s="52"/>
      <c r="E516" s="38"/>
      <c r="F516" s="157">
        <f>SUM(D516:E516)</f>
        <v>0</v>
      </c>
      <c r="G516" s="158"/>
      <c r="H516" s="36" t="s">
        <v>369</v>
      </c>
      <c r="I516" s="68"/>
      <c r="J516" s="163"/>
      <c r="K516" s="164"/>
    </row>
    <row r="517" spans="1:11">
      <c r="A517" s="46" t="s">
        <v>370</v>
      </c>
      <c r="B517" s="50" t="e">
        <f>VLOOKUP($A508,'CBT Wages'!$B$6:$AE$49,18,0)</f>
        <v>#REF!</v>
      </c>
      <c r="C517" s="51" t="e">
        <f>VLOOKUP($A508,'CBT Wages'!$B$6:$AE$49,23,0)</f>
        <v>#REF!</v>
      </c>
      <c r="D517" s="52"/>
      <c r="E517" s="38"/>
      <c r="F517" s="157" t="e">
        <f>SUM(C517:E517)</f>
        <v>#REF!</v>
      </c>
      <c r="G517" s="158"/>
      <c r="H517" s="36" t="s">
        <v>371</v>
      </c>
      <c r="I517" s="68"/>
      <c r="J517" s="163"/>
      <c r="K517" s="164"/>
    </row>
    <row r="518" spans="1:11">
      <c r="A518" s="46" t="s">
        <v>372</v>
      </c>
      <c r="B518" s="53">
        <v>0</v>
      </c>
      <c r="C518" s="51" t="e">
        <f>VLOOKUP($A508,'CBT Wages'!$B$6:$AE$49,25,0)</f>
        <v>#REF!</v>
      </c>
      <c r="D518" s="52"/>
      <c r="E518" s="38"/>
      <c r="F518" s="157" t="e">
        <f>SUM(C518:E518)</f>
        <v>#REF!</v>
      </c>
      <c r="G518" s="158"/>
      <c r="H518" s="51"/>
      <c r="I518" s="68"/>
      <c r="J518" s="163"/>
      <c r="K518" s="164"/>
    </row>
    <row r="519" spans="1:11">
      <c r="A519" s="46" t="s">
        <v>374</v>
      </c>
      <c r="B519" s="53">
        <v>0</v>
      </c>
      <c r="C519" s="51" t="e">
        <f>VLOOKUP($A508,'CBT Wages'!$B$6:$AE$49,26,0)</f>
        <v>#REF!</v>
      </c>
      <c r="D519" s="52"/>
      <c r="E519" s="38"/>
      <c r="F519" s="157" t="e">
        <f>SUM(C519:E519)</f>
        <v>#REF!</v>
      </c>
      <c r="G519" s="158"/>
      <c r="H519" s="51"/>
      <c r="I519" s="68"/>
      <c r="J519" s="163"/>
      <c r="K519" s="164"/>
    </row>
    <row r="520" spans="1:11">
      <c r="A520" s="54" t="s">
        <v>375</v>
      </c>
      <c r="B520" s="55"/>
      <c r="C520" s="143"/>
      <c r="D520" s="144"/>
      <c r="E520" s="42"/>
      <c r="F520" s="143">
        <f>SUM(D520:E520)</f>
        <v>0</v>
      </c>
      <c r="G520" s="145"/>
      <c r="H520" s="40"/>
      <c r="I520" s="69"/>
      <c r="J520" s="165"/>
      <c r="K520" s="152"/>
    </row>
    <row r="521" spans="1:11">
      <c r="A521" s="56" t="s">
        <v>320</v>
      </c>
      <c r="B521" s="57" t="e">
        <f>SUM(B513:B520)</f>
        <v>#REF!</v>
      </c>
      <c r="C521" s="146" t="e">
        <f>SUM(C513:D520)</f>
        <v>#REF!</v>
      </c>
      <c r="D521" s="147"/>
      <c r="E521" s="58"/>
      <c r="F521" s="146" t="e">
        <f>SUM(F513:F520)+F511</f>
        <v>#REF!</v>
      </c>
      <c r="G521" s="148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Wages'!$B$6:$AF$49,6,0)</f>
        <v>#REF!</v>
      </c>
    </row>
    <row r="523" spans="1:11" ht="15.75">
      <c r="A523" s="20" t="s">
        <v>337</v>
      </c>
      <c r="B523" s="21"/>
      <c r="C523" s="21"/>
      <c r="D523" s="21"/>
      <c r="E523" s="178" t="str">
        <f>+$E$1</f>
        <v>Salary Slip Oct 2019</v>
      </c>
      <c r="F523" s="178"/>
      <c r="G523" s="178"/>
      <c r="H523" s="178"/>
      <c r="I523" s="178"/>
      <c r="J523" s="178"/>
      <c r="K523" s="179"/>
    </row>
    <row r="524" spans="1:11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>
      <c r="A526" s="30" t="e">
        <f>+'CBT Wages'!#REF!</f>
        <v>#REF!</v>
      </c>
      <c r="B526" s="124" t="e">
        <f>VLOOKUP($A526,'CBT Wages'!$B$6:$AE$49,8,0)</f>
        <v>#REF!</v>
      </c>
      <c r="C526" s="26"/>
      <c r="D526" s="124" t="e">
        <f>VLOOKUP($A526,'CBT Wages'!$B$6:$AE$49,9,0)</f>
        <v>#REF!</v>
      </c>
      <c r="E526" s="31" t="e">
        <f>VLOOKUP($A526,'CBT Wages'!$B$6:$AE$49,10,0)</f>
        <v>#REF!</v>
      </c>
      <c r="F526" s="31" t="e">
        <f>VLOOKUP($A526,'CBT Wages'!$B$6:$AE$49,14,0)</f>
        <v>#REF!</v>
      </c>
      <c r="G526" s="32" t="e">
        <f>VLOOKUP($A526,'CBT Wages'!$B$6:$AE$49,5,0)</f>
        <v>#REF!</v>
      </c>
      <c r="H526" s="33" t="s">
        <v>349</v>
      </c>
      <c r="I526" s="64">
        <v>0</v>
      </c>
      <c r="J526" s="65"/>
      <c r="K526" s="64">
        <v>0</v>
      </c>
    </row>
    <row r="527" spans="1:11">
      <c r="A527" s="34" t="s">
        <v>350</v>
      </c>
      <c r="B527" s="31" t="e">
        <f>VLOOKUP($A526,'CBT Wages'!$B$6:$AE$49,3,0)</f>
        <v>#REF!</v>
      </c>
      <c r="C527" s="21"/>
      <c r="D527" s="21"/>
      <c r="E527" s="35"/>
      <c r="F527" s="35"/>
      <c r="G527" s="35"/>
      <c r="H527" s="151" t="s">
        <v>351</v>
      </c>
      <c r="I527" s="174">
        <v>0</v>
      </c>
      <c r="J527" s="176"/>
      <c r="K527" s="174">
        <v>0</v>
      </c>
    </row>
    <row r="528" spans="1:11">
      <c r="A528" s="36" t="s">
        <v>352</v>
      </c>
      <c r="B528" s="27" t="e">
        <f>VLOOKUP($A526,'CBT Wages'!$B$6:$AE$49,4,0)</f>
        <v>#REF!</v>
      </c>
      <c r="C528" s="21"/>
      <c r="D528" s="21"/>
      <c r="E528" s="28" t="s">
        <v>322</v>
      </c>
      <c r="F528" s="37" t="e">
        <f>VLOOKUP($A526,'CBT OT'!$B$6:$O$431,9,0)</f>
        <v>#REF!</v>
      </c>
      <c r="G528" s="38"/>
      <c r="H528" s="152"/>
      <c r="I528" s="175"/>
      <c r="J528" s="177"/>
      <c r="K528" s="175"/>
    </row>
    <row r="529" spans="1:11">
      <c r="A529" s="39" t="s">
        <v>353</v>
      </c>
      <c r="B529" s="40" t="e">
        <f>VLOOKUP($A526,'CBT Wages'!$B$6:$AR$49,44,0)</f>
        <v>#REF!</v>
      </c>
      <c r="C529" s="41"/>
      <c r="D529" s="41"/>
      <c r="E529" s="35" t="s">
        <v>354</v>
      </c>
      <c r="F529" s="37" t="e">
        <f>VLOOKUP($A526,'CBT OT'!$B$6:$V$431,16,0)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>
      <c r="A530" s="168" t="s">
        <v>356</v>
      </c>
      <c r="B530" s="169"/>
      <c r="C530" s="163" t="s">
        <v>357</v>
      </c>
      <c r="D530" s="164"/>
      <c r="E530" s="45"/>
      <c r="F530" s="170" t="s">
        <v>358</v>
      </c>
      <c r="G530" s="164"/>
      <c r="H530" s="171" t="s">
        <v>359</v>
      </c>
      <c r="I530" s="161"/>
      <c r="J530" s="172" t="s">
        <v>360</v>
      </c>
      <c r="K530" s="173"/>
    </row>
    <row r="531" spans="1:11">
      <c r="A531" s="46" t="s">
        <v>361</v>
      </c>
      <c r="B531" s="47" t="e">
        <f>VLOOKUP($A526,'CBT Wages'!$B$6:$AE$49,15,0)</f>
        <v>#REF!</v>
      </c>
      <c r="C531" s="31" t="e">
        <f>VLOOKUP($A526,'CBT Wages'!$B$6:$AE$49,20,0)</f>
        <v>#REF!</v>
      </c>
      <c r="D531" s="48"/>
      <c r="E531" s="49"/>
      <c r="F531" s="153" t="e">
        <f>SUM(C531:E531)</f>
        <v>#REF!</v>
      </c>
      <c r="G531" s="154"/>
      <c r="H531" s="34" t="s">
        <v>362</v>
      </c>
      <c r="I531" s="26" t="e">
        <f>VLOOKUP($A526,'CBT Wages'!$B$6:$AE$49,29,0)</f>
        <v>#REF!</v>
      </c>
      <c r="J531" s="155"/>
      <c r="K531" s="156"/>
    </row>
    <row r="532" spans="1:11" ht="14.25">
      <c r="A532" s="46" t="s">
        <v>363</v>
      </c>
      <c r="B532" s="50" t="e">
        <f>VLOOKUP($A526,'CBT Wages'!$B$6:$AE$49,16,0)</f>
        <v>#REF!</v>
      </c>
      <c r="C532" s="51" t="e">
        <f>VLOOKUP($A526,'CBT Wages'!$B$6:$AE$49,21,0)</f>
        <v>#REF!</v>
      </c>
      <c r="D532" s="52"/>
      <c r="E532" s="38"/>
      <c r="F532" s="157" t="e">
        <f>SUM(C532:E532)</f>
        <v>#REF!</v>
      </c>
      <c r="G532" s="158"/>
      <c r="H532" s="36" t="s">
        <v>364</v>
      </c>
      <c r="I532" s="68" t="e">
        <f>VLOOKUP($A526,'CBT Wages'!$B$6:$AE$49,28,0)</f>
        <v>#REF!</v>
      </c>
      <c r="J532" s="159" t="e">
        <f>F539-I539</f>
        <v>#REF!</v>
      </c>
      <c r="K532" s="160"/>
    </row>
    <row r="533" spans="1:11">
      <c r="A533" s="46" t="s">
        <v>365</v>
      </c>
      <c r="B533" s="50" t="e">
        <f>VLOOKUP($A526,'CBT Wages'!$B$6:$AE$49,17,0)</f>
        <v>#REF!</v>
      </c>
      <c r="C533" s="51" t="e">
        <f>VLOOKUP($A526,'CBT Wages'!$B$6:$AE$49,22,0)</f>
        <v>#REF!</v>
      </c>
      <c r="D533" s="52"/>
      <c r="E533" s="38"/>
      <c r="F533" s="157" t="e">
        <f>SUM(C533:E533)</f>
        <v>#REF!</v>
      </c>
      <c r="G533" s="158"/>
      <c r="H533" s="36" t="s">
        <v>366</v>
      </c>
      <c r="I533" s="68" t="e">
        <f>VLOOKUP($A526,'CBT Wages'!$B$6:$AE$49,30,0)</f>
        <v>#REF!</v>
      </c>
      <c r="J533" s="161" t="s">
        <v>367</v>
      </c>
      <c r="K533" s="162"/>
    </row>
    <row r="534" spans="1:11">
      <c r="A534" s="46" t="s">
        <v>368</v>
      </c>
      <c r="B534" s="50">
        <v>0</v>
      </c>
      <c r="C534" s="51">
        <v>0</v>
      </c>
      <c r="D534" s="52"/>
      <c r="E534" s="38"/>
      <c r="F534" s="157">
        <f>SUM(D534:E534)</f>
        <v>0</v>
      </c>
      <c r="G534" s="158"/>
      <c r="H534" s="36" t="s">
        <v>369</v>
      </c>
      <c r="I534" s="68"/>
      <c r="J534" s="163"/>
      <c r="K534" s="164"/>
    </row>
    <row r="535" spans="1:11">
      <c r="A535" s="46" t="s">
        <v>370</v>
      </c>
      <c r="B535" s="50" t="e">
        <f>VLOOKUP($A526,'CBT Wages'!$B$6:$AE$49,18,0)</f>
        <v>#REF!</v>
      </c>
      <c r="C535" s="51" t="e">
        <f>VLOOKUP($A526,'CBT Wages'!$B$6:$AE$49,23,0)</f>
        <v>#REF!</v>
      </c>
      <c r="D535" s="52"/>
      <c r="E535" s="38"/>
      <c r="F535" s="157" t="e">
        <f>SUM(C535:E535)</f>
        <v>#REF!</v>
      </c>
      <c r="G535" s="158"/>
      <c r="H535" s="36" t="s">
        <v>371</v>
      </c>
      <c r="I535" s="68"/>
      <c r="J535" s="163"/>
      <c r="K535" s="164"/>
    </row>
    <row r="536" spans="1:11">
      <c r="A536" s="46" t="s">
        <v>372</v>
      </c>
      <c r="B536" s="53">
        <v>0</v>
      </c>
      <c r="C536" s="51" t="e">
        <f>VLOOKUP($A526,'CBT Wages'!$B$6:$AE$49,25,0)</f>
        <v>#REF!</v>
      </c>
      <c r="D536" s="52"/>
      <c r="E536" s="38"/>
      <c r="F536" s="157" t="e">
        <f>SUM(C536:E536)</f>
        <v>#REF!</v>
      </c>
      <c r="G536" s="158"/>
      <c r="H536" s="51"/>
      <c r="I536" s="68"/>
      <c r="J536" s="163"/>
      <c r="K536" s="164"/>
    </row>
    <row r="537" spans="1:11">
      <c r="A537" s="46" t="s">
        <v>374</v>
      </c>
      <c r="B537" s="53">
        <v>0</v>
      </c>
      <c r="C537" s="51" t="e">
        <f>VLOOKUP($A526,'CBT Wages'!$B$6:$AE$49,26,0)</f>
        <v>#REF!</v>
      </c>
      <c r="D537" s="52"/>
      <c r="E537" s="38"/>
      <c r="F537" s="157" t="e">
        <f>SUM(C537:E537)</f>
        <v>#REF!</v>
      </c>
      <c r="G537" s="158"/>
      <c r="H537" s="51"/>
      <c r="I537" s="68"/>
      <c r="J537" s="163"/>
      <c r="K537" s="164"/>
    </row>
    <row r="538" spans="1:11">
      <c r="A538" s="54" t="s">
        <v>375</v>
      </c>
      <c r="B538" s="55"/>
      <c r="C538" s="143"/>
      <c r="D538" s="144"/>
      <c r="E538" s="42"/>
      <c r="F538" s="143">
        <f>SUM(D538:E538)</f>
        <v>0</v>
      </c>
      <c r="G538" s="145"/>
      <c r="H538" s="40"/>
      <c r="I538" s="69"/>
      <c r="J538" s="165"/>
      <c r="K538" s="152"/>
    </row>
    <row r="539" spans="1:11">
      <c r="A539" s="56" t="s">
        <v>320</v>
      </c>
      <c r="B539" s="57" t="e">
        <f>SUM(B531:B538)</f>
        <v>#REF!</v>
      </c>
      <c r="C539" s="146" t="e">
        <f>SUM(C531:D538)</f>
        <v>#REF!</v>
      </c>
      <c r="D539" s="147"/>
      <c r="E539" s="58"/>
      <c r="F539" s="146" t="e">
        <f>SUM(F531:F538)+F529</f>
        <v>#REF!</v>
      </c>
      <c r="G539" s="148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Wages'!$B$6:$AF$49,6,0)</f>
        <v>#REF!</v>
      </c>
    </row>
    <row r="541" spans="1:11" ht="15.75">
      <c r="A541" s="20" t="s">
        <v>337</v>
      </c>
      <c r="B541" s="21"/>
      <c r="C541" s="21"/>
      <c r="D541" s="21"/>
      <c r="E541" s="178" t="str">
        <f>+$E$1</f>
        <v>Salary Slip Oct 2019</v>
      </c>
      <c r="F541" s="178"/>
      <c r="G541" s="178"/>
      <c r="H541" s="178"/>
      <c r="I541" s="178"/>
      <c r="J541" s="178"/>
      <c r="K541" s="179"/>
    </row>
    <row r="542" spans="1:11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>
      <c r="A544" s="30" t="e">
        <f>+'CBT Wages'!#REF!</f>
        <v>#REF!</v>
      </c>
      <c r="B544" s="124" t="e">
        <f>VLOOKUP($A544,'CBT Wages'!$B$6:$AE$49,8,0)</f>
        <v>#REF!</v>
      </c>
      <c r="C544" s="26"/>
      <c r="D544" s="124" t="e">
        <f>VLOOKUP($A544,'CBT Wages'!$B$6:$AE$49,9,0)</f>
        <v>#REF!</v>
      </c>
      <c r="E544" s="31" t="e">
        <f>VLOOKUP($A544,'CBT Wages'!$B$6:$AE$49,10,0)</f>
        <v>#REF!</v>
      </c>
      <c r="F544" s="31" t="e">
        <f>VLOOKUP($A544,'CBT Wages'!$B$6:$AE$49,14,0)</f>
        <v>#REF!</v>
      </c>
      <c r="G544" s="32" t="e">
        <f>VLOOKUP($A544,'CBT Wages'!$B$6:$AE$49,5,0)</f>
        <v>#REF!</v>
      </c>
      <c r="H544" s="33" t="s">
        <v>349</v>
      </c>
      <c r="I544" s="64">
        <v>0</v>
      </c>
      <c r="J544" s="65"/>
      <c r="K544" s="64">
        <v>0</v>
      </c>
    </row>
    <row r="545" spans="1:11">
      <c r="A545" s="34" t="s">
        <v>350</v>
      </c>
      <c r="B545" s="31" t="e">
        <f>VLOOKUP($A544,'CBT Wages'!$B$6:$AE$49,3,0)</f>
        <v>#REF!</v>
      </c>
      <c r="C545" s="21"/>
      <c r="D545" s="21"/>
      <c r="E545" s="35"/>
      <c r="F545" s="35"/>
      <c r="G545" s="35"/>
      <c r="H545" s="151" t="s">
        <v>351</v>
      </c>
      <c r="I545" s="174">
        <v>0</v>
      </c>
      <c r="J545" s="176"/>
      <c r="K545" s="174">
        <v>0</v>
      </c>
    </row>
    <row r="546" spans="1:11">
      <c r="A546" s="36" t="s">
        <v>352</v>
      </c>
      <c r="B546" s="27" t="e">
        <f>VLOOKUP($A544,'CBT Wages'!$B$6:$AE$49,4,0)</f>
        <v>#REF!</v>
      </c>
      <c r="C546" s="21"/>
      <c r="D546" s="21"/>
      <c r="E546" s="28" t="s">
        <v>322</v>
      </c>
      <c r="F546" s="37" t="e">
        <f>VLOOKUP($A544,'CBT OT'!$B$6:$O$431,9,0)</f>
        <v>#REF!</v>
      </c>
      <c r="G546" s="38"/>
      <c r="H546" s="152"/>
      <c r="I546" s="175"/>
      <c r="J546" s="177"/>
      <c r="K546" s="175"/>
    </row>
    <row r="547" spans="1:11">
      <c r="A547" s="39" t="s">
        <v>353</v>
      </c>
      <c r="B547" s="40" t="e">
        <f>VLOOKUP($A544,'CBT Wages'!$B$6:$AR$49,44,0)</f>
        <v>#REF!</v>
      </c>
      <c r="C547" s="41"/>
      <c r="D547" s="41"/>
      <c r="E547" s="35" t="s">
        <v>354</v>
      </c>
      <c r="F547" s="37" t="e">
        <f>VLOOKUP($A544,'CBT OT'!$B$6:$V$431,16,0)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>
      <c r="A548" s="168" t="s">
        <v>356</v>
      </c>
      <c r="B548" s="169"/>
      <c r="C548" s="163" t="s">
        <v>357</v>
      </c>
      <c r="D548" s="164"/>
      <c r="E548" s="45"/>
      <c r="F548" s="170" t="s">
        <v>358</v>
      </c>
      <c r="G548" s="164"/>
      <c r="H548" s="171" t="s">
        <v>359</v>
      </c>
      <c r="I548" s="161"/>
      <c r="J548" s="172" t="s">
        <v>360</v>
      </c>
      <c r="K548" s="173"/>
    </row>
    <row r="549" spans="1:11">
      <c r="A549" s="46" t="s">
        <v>361</v>
      </c>
      <c r="B549" s="47" t="e">
        <f>VLOOKUP($A544,'CBT Wages'!$B$6:$AE$49,15,0)</f>
        <v>#REF!</v>
      </c>
      <c r="C549" s="31" t="e">
        <f>VLOOKUP($A544,'CBT Wages'!$B$6:$AE$49,20,0)</f>
        <v>#REF!</v>
      </c>
      <c r="D549" s="48"/>
      <c r="E549" s="49"/>
      <c r="F549" s="153" t="e">
        <f>SUM(C549:E549)</f>
        <v>#REF!</v>
      </c>
      <c r="G549" s="154"/>
      <c r="H549" s="34" t="s">
        <v>362</v>
      </c>
      <c r="I549" s="26" t="e">
        <f>VLOOKUP($A544,'CBT Wages'!$B$6:$AE$49,29,0)</f>
        <v>#REF!</v>
      </c>
      <c r="J549" s="155"/>
      <c r="K549" s="156"/>
    </row>
    <row r="550" spans="1:11" ht="14.25">
      <c r="A550" s="46" t="s">
        <v>363</v>
      </c>
      <c r="B550" s="50" t="e">
        <f>VLOOKUP($A544,'CBT Wages'!$B$6:$AE$49,16,0)</f>
        <v>#REF!</v>
      </c>
      <c r="C550" s="51" t="e">
        <f>VLOOKUP($A544,'CBT Wages'!$B$6:$AE$49,21,0)</f>
        <v>#REF!</v>
      </c>
      <c r="D550" s="52"/>
      <c r="E550" s="38"/>
      <c r="F550" s="157" t="e">
        <f>SUM(C550:E550)</f>
        <v>#REF!</v>
      </c>
      <c r="G550" s="158"/>
      <c r="H550" s="36" t="s">
        <v>364</v>
      </c>
      <c r="I550" s="68" t="e">
        <f>VLOOKUP($A544,'CBT Wages'!$B$6:$AE$49,28,0)</f>
        <v>#REF!</v>
      </c>
      <c r="J550" s="159" t="e">
        <f>F557-I557</f>
        <v>#REF!</v>
      </c>
      <c r="K550" s="160"/>
    </row>
    <row r="551" spans="1:11">
      <c r="A551" s="46" t="s">
        <v>365</v>
      </c>
      <c r="B551" s="50" t="e">
        <f>VLOOKUP($A544,'CBT Wages'!$B$6:$AE$49,17,0)</f>
        <v>#REF!</v>
      </c>
      <c r="C551" s="51" t="e">
        <f>VLOOKUP($A544,'CBT Wages'!$B$6:$AE$49,22,0)</f>
        <v>#REF!</v>
      </c>
      <c r="D551" s="52"/>
      <c r="E551" s="38"/>
      <c r="F551" s="157" t="e">
        <f>SUM(C551:E551)</f>
        <v>#REF!</v>
      </c>
      <c r="G551" s="158"/>
      <c r="H551" s="36" t="s">
        <v>366</v>
      </c>
      <c r="I551" s="68" t="e">
        <f>VLOOKUP($A544,'CBT Wages'!$B$6:$AE$49,30,0)</f>
        <v>#REF!</v>
      </c>
      <c r="J551" s="161" t="s">
        <v>367</v>
      </c>
      <c r="K551" s="162"/>
    </row>
    <row r="552" spans="1:11">
      <c r="A552" s="46" t="s">
        <v>368</v>
      </c>
      <c r="B552" s="50">
        <v>0</v>
      </c>
      <c r="C552" s="51">
        <v>0</v>
      </c>
      <c r="D552" s="52"/>
      <c r="E552" s="38"/>
      <c r="F552" s="157">
        <f>SUM(D552:E552)</f>
        <v>0</v>
      </c>
      <c r="G552" s="158"/>
      <c r="H552" s="36" t="s">
        <v>369</v>
      </c>
      <c r="I552" s="68"/>
      <c r="J552" s="163"/>
      <c r="K552" s="164"/>
    </row>
    <row r="553" spans="1:11">
      <c r="A553" s="46" t="s">
        <v>370</v>
      </c>
      <c r="B553" s="50" t="e">
        <f>VLOOKUP($A544,'CBT Wages'!$B$6:$AE$49,18,0)</f>
        <v>#REF!</v>
      </c>
      <c r="C553" s="51" t="e">
        <f>VLOOKUP($A544,'CBT Wages'!$B$6:$AE$49,23,0)</f>
        <v>#REF!</v>
      </c>
      <c r="D553" s="52"/>
      <c r="E553" s="38"/>
      <c r="F553" s="157" t="e">
        <f>SUM(C553:E553)</f>
        <v>#REF!</v>
      </c>
      <c r="G553" s="158"/>
      <c r="H553" s="36" t="s">
        <v>371</v>
      </c>
      <c r="I553" s="68"/>
      <c r="J553" s="163"/>
      <c r="K553" s="164"/>
    </row>
    <row r="554" spans="1:11">
      <c r="A554" s="46" t="s">
        <v>372</v>
      </c>
      <c r="B554" s="53">
        <v>0</v>
      </c>
      <c r="C554" s="51" t="e">
        <f>VLOOKUP($A544,'CBT Wages'!$B$6:$AE$49,25,0)</f>
        <v>#REF!</v>
      </c>
      <c r="D554" s="52"/>
      <c r="E554" s="38"/>
      <c r="F554" s="157" t="e">
        <f>SUM(C554:E554)</f>
        <v>#REF!</v>
      </c>
      <c r="G554" s="158"/>
      <c r="H554" s="51"/>
      <c r="I554" s="68"/>
      <c r="J554" s="163"/>
      <c r="K554" s="164"/>
    </row>
    <row r="555" spans="1:11">
      <c r="A555" s="46" t="s">
        <v>374</v>
      </c>
      <c r="B555" s="53">
        <v>0</v>
      </c>
      <c r="C555" s="51" t="e">
        <f>VLOOKUP($A544,'CBT Wages'!$B$6:$AE$49,26,0)</f>
        <v>#REF!</v>
      </c>
      <c r="D555" s="52"/>
      <c r="E555" s="38"/>
      <c r="F555" s="157" t="e">
        <f>SUM(C555:E555)</f>
        <v>#REF!</v>
      </c>
      <c r="G555" s="158"/>
      <c r="H555" s="51"/>
      <c r="I555" s="68"/>
      <c r="J555" s="163"/>
      <c r="K555" s="164"/>
    </row>
    <row r="556" spans="1:11">
      <c r="A556" s="54" t="s">
        <v>375</v>
      </c>
      <c r="B556" s="55"/>
      <c r="C556" s="143"/>
      <c r="D556" s="144"/>
      <c r="E556" s="42"/>
      <c r="F556" s="143">
        <f>SUM(D556:E556)</f>
        <v>0</v>
      </c>
      <c r="G556" s="145"/>
      <c r="H556" s="40"/>
      <c r="I556" s="69"/>
      <c r="J556" s="165"/>
      <c r="K556" s="152"/>
    </row>
    <row r="557" spans="1:11">
      <c r="A557" s="56" t="s">
        <v>320</v>
      </c>
      <c r="B557" s="57" t="e">
        <f>SUM(B549:B556)</f>
        <v>#REF!</v>
      </c>
      <c r="C557" s="146" t="e">
        <f>SUM(C549:D556)</f>
        <v>#REF!</v>
      </c>
      <c r="D557" s="147"/>
      <c r="E557" s="58"/>
      <c r="F557" s="146" t="e">
        <f>SUM(F549:F556)+F547</f>
        <v>#REF!</v>
      </c>
      <c r="G557" s="148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Wages'!$B$6:$AF$49,6,0)</f>
        <v>#REF!</v>
      </c>
    </row>
    <row r="559" spans="1:11" ht="15.75">
      <c r="A559" s="20" t="s">
        <v>337</v>
      </c>
      <c r="B559" s="21"/>
      <c r="C559" s="21"/>
      <c r="D559" s="21"/>
      <c r="E559" s="178" t="str">
        <f>+$E$1</f>
        <v>Salary Slip Oct 2019</v>
      </c>
      <c r="F559" s="178"/>
      <c r="G559" s="178"/>
      <c r="H559" s="178"/>
      <c r="I559" s="178"/>
      <c r="J559" s="178"/>
      <c r="K559" s="179"/>
    </row>
    <row r="560" spans="1:11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>
      <c r="A562" s="30">
        <f>+'CBT Wages'!B26</f>
        <v>3562029833</v>
      </c>
      <c r="B562" s="124" t="str">
        <f>VLOOKUP($A562,'CBT Wages'!$B$6:$AE$49,8,0)</f>
        <v>101505827173</v>
      </c>
      <c r="C562" s="26"/>
      <c r="D562" s="124" t="str">
        <f>VLOOKUP($A562,'CBT Wages'!$B$6:$AE$49,9,0)</f>
        <v xml:space="preserve"> 6929454146</v>
      </c>
      <c r="E562" s="31">
        <f>VLOOKUP($A562,'CBT Wages'!$B$6:$AE$49,10,0)</f>
        <v>25</v>
      </c>
      <c r="F562" s="31">
        <f>VLOOKUP($A562,'CBT Wages'!$B$6:$AE$49,14,0)</f>
        <v>24</v>
      </c>
      <c r="G562" s="32">
        <f>VLOOKUP($A562,'CBT Wages'!$B$6:$AE$49,5,0)</f>
        <v>43733</v>
      </c>
      <c r="H562" s="33" t="s">
        <v>349</v>
      </c>
      <c r="I562" s="64">
        <v>0</v>
      </c>
      <c r="J562" s="65"/>
      <c r="K562" s="64">
        <v>0</v>
      </c>
    </row>
    <row r="563" spans="1:11">
      <c r="A563" s="34" t="s">
        <v>350</v>
      </c>
      <c r="B563" s="31" t="str">
        <f>VLOOKUP($A562,'CBT Wages'!$B$6:$AE$49,3,0)</f>
        <v>SONU KUMAR</v>
      </c>
      <c r="C563" s="21"/>
      <c r="D563" s="21"/>
      <c r="E563" s="35"/>
      <c r="F563" s="35"/>
      <c r="G563" s="35"/>
      <c r="H563" s="151" t="s">
        <v>351</v>
      </c>
      <c r="I563" s="174">
        <v>0</v>
      </c>
      <c r="J563" s="176"/>
      <c r="K563" s="174">
        <v>0</v>
      </c>
    </row>
    <row r="564" spans="1:11">
      <c r="A564" s="36" t="s">
        <v>352</v>
      </c>
      <c r="B564" s="27" t="str">
        <f>VLOOKUP($A562,'CBT Wages'!$B$6:$AE$49,4,0)</f>
        <v>JIVAN KISHOR KAM</v>
      </c>
      <c r="C564" s="21"/>
      <c r="D564" s="21"/>
      <c r="E564" s="28" t="s">
        <v>322</v>
      </c>
      <c r="F564" s="37">
        <f>VLOOKUP($A562,'CBT OT'!$B$6:$O$431,9,0)</f>
        <v>0</v>
      </c>
      <c r="G564" s="38"/>
      <c r="H564" s="152"/>
      <c r="I564" s="175"/>
      <c r="J564" s="177"/>
      <c r="K564" s="175"/>
    </row>
    <row r="565" spans="1:11">
      <c r="A565" s="39" t="s">
        <v>353</v>
      </c>
      <c r="B565" s="40" t="e">
        <f>VLOOKUP($A562,'CBT Wages'!$B$6:$AR$49,44,0)</f>
        <v>#REF!</v>
      </c>
      <c r="C565" s="41"/>
      <c r="D565" s="41"/>
      <c r="E565" s="35" t="s">
        <v>354</v>
      </c>
      <c r="F565" s="37">
        <f>VLOOKUP($A562,'CBT OT'!$B$6:$V$431,16,0)</f>
        <v>0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>
      <c r="A566" s="168" t="s">
        <v>356</v>
      </c>
      <c r="B566" s="169"/>
      <c r="C566" s="163" t="s">
        <v>357</v>
      </c>
      <c r="D566" s="164"/>
      <c r="E566" s="45"/>
      <c r="F566" s="170" t="s">
        <v>358</v>
      </c>
      <c r="G566" s="164"/>
      <c r="H566" s="171" t="s">
        <v>359</v>
      </c>
      <c r="I566" s="161"/>
      <c r="J566" s="172" t="s">
        <v>360</v>
      </c>
      <c r="K566" s="173"/>
    </row>
    <row r="567" spans="1:11">
      <c r="A567" s="46" t="s">
        <v>361</v>
      </c>
      <c r="B567" s="47">
        <f>VLOOKUP($A562,'CBT Wages'!$B$6:$AE$49,15,0)</f>
        <v>17234</v>
      </c>
      <c r="C567" s="31">
        <f>VLOOKUP($A562,'CBT Wages'!$B$6:$AE$49,20,0)</f>
        <v>16545</v>
      </c>
      <c r="D567" s="48"/>
      <c r="E567" s="49"/>
      <c r="F567" s="153">
        <f>SUM(C567:E567)</f>
        <v>16545</v>
      </c>
      <c r="G567" s="154"/>
      <c r="H567" s="34" t="s">
        <v>362</v>
      </c>
      <c r="I567" s="26">
        <f>VLOOKUP($A562,'CBT Wages'!$B$6:$AE$49,29,0)</f>
        <v>2099.7599999999998</v>
      </c>
      <c r="J567" s="155"/>
      <c r="K567" s="156"/>
    </row>
    <row r="568" spans="1:11" ht="14.25">
      <c r="A568" s="46" t="s">
        <v>363</v>
      </c>
      <c r="B568" s="50">
        <f>VLOOKUP($A562,'CBT Wages'!$B$6:$AE$49,16,0)</f>
        <v>0</v>
      </c>
      <c r="C568" s="51">
        <f>VLOOKUP($A562,'CBT Wages'!$B$6:$AE$49,21,0)</f>
        <v>0</v>
      </c>
      <c r="D568" s="52"/>
      <c r="E568" s="38"/>
      <c r="F568" s="157">
        <f>SUM(C568:E568)</f>
        <v>0</v>
      </c>
      <c r="G568" s="158"/>
      <c r="H568" s="36" t="s">
        <v>364</v>
      </c>
      <c r="I568" s="68">
        <f>VLOOKUP($A562,'CBT Wages'!$B$6:$AE$49,28,0)</f>
        <v>142</v>
      </c>
      <c r="J568" s="159">
        <f>F575-I575</f>
        <v>16634.240000000002</v>
      </c>
      <c r="K568" s="160"/>
    </row>
    <row r="569" spans="1:11">
      <c r="A569" s="46" t="s">
        <v>365</v>
      </c>
      <c r="B569" s="50">
        <f>VLOOKUP($A562,'CBT Wages'!$B$6:$AE$49,17,0)</f>
        <v>0</v>
      </c>
      <c r="C569" s="51">
        <f>VLOOKUP($A562,'CBT Wages'!$B$6:$AE$49,22,0)</f>
        <v>0</v>
      </c>
      <c r="D569" s="52"/>
      <c r="E569" s="38"/>
      <c r="F569" s="157">
        <f>SUM(C569:E569)</f>
        <v>0</v>
      </c>
      <c r="G569" s="158"/>
      <c r="H569" s="36" t="s">
        <v>366</v>
      </c>
      <c r="I569" s="68">
        <f>VLOOKUP($A562,'CBT Wages'!$B$6:$AE$49,30,0)</f>
        <v>1</v>
      </c>
      <c r="J569" s="161" t="s">
        <v>367</v>
      </c>
      <c r="K569" s="162"/>
    </row>
    <row r="570" spans="1:11">
      <c r="A570" s="46" t="s">
        <v>368</v>
      </c>
      <c r="B570" s="50">
        <v>0</v>
      </c>
      <c r="C570" s="51">
        <v>0</v>
      </c>
      <c r="D570" s="52"/>
      <c r="E570" s="38"/>
      <c r="F570" s="157">
        <f>SUM(D570:E570)</f>
        <v>0</v>
      </c>
      <c r="G570" s="158"/>
      <c r="H570" s="36" t="s">
        <v>369</v>
      </c>
      <c r="I570" s="68"/>
      <c r="J570" s="163"/>
      <c r="K570" s="164"/>
    </row>
    <row r="571" spans="1:11">
      <c r="A571" s="46" t="s">
        <v>370</v>
      </c>
      <c r="B571" s="50">
        <f>VLOOKUP($A562,'CBT Wages'!$B$6:$AE$49,18,0)</f>
        <v>0</v>
      </c>
      <c r="C571" s="51">
        <f>VLOOKUP($A562,'CBT Wages'!$B$6:$AE$49,23,0)</f>
        <v>0</v>
      </c>
      <c r="D571" s="52"/>
      <c r="E571" s="38"/>
      <c r="F571" s="157">
        <f>SUM(C571:E571)</f>
        <v>0</v>
      </c>
      <c r="G571" s="158"/>
      <c r="H571" s="36" t="s">
        <v>371</v>
      </c>
      <c r="I571" s="68"/>
      <c r="J571" s="163"/>
      <c r="K571" s="164"/>
    </row>
    <row r="572" spans="1:11">
      <c r="A572" s="46" t="s">
        <v>372</v>
      </c>
      <c r="B572" s="53">
        <v>0</v>
      </c>
      <c r="C572" s="51">
        <f>VLOOKUP($A562,'CBT Wages'!$B$6:$AE$49,25,0)</f>
        <v>1379</v>
      </c>
      <c r="D572" s="52"/>
      <c r="E572" s="38"/>
      <c r="F572" s="157">
        <f>SUM(C572:E572)</f>
        <v>1379</v>
      </c>
      <c r="G572" s="158"/>
      <c r="H572" s="51"/>
      <c r="I572" s="68"/>
      <c r="J572" s="163"/>
      <c r="K572" s="164"/>
    </row>
    <row r="573" spans="1:11">
      <c r="A573" s="46" t="s">
        <v>374</v>
      </c>
      <c r="B573" s="53">
        <v>0</v>
      </c>
      <c r="C573" s="51">
        <f>VLOOKUP($A562,'CBT Wages'!$B$6:$AE$49,26,0)</f>
        <v>953</v>
      </c>
      <c r="D573" s="52"/>
      <c r="E573" s="38"/>
      <c r="F573" s="157">
        <f>SUM(C573:E573)</f>
        <v>953</v>
      </c>
      <c r="G573" s="158"/>
      <c r="H573" s="51"/>
      <c r="I573" s="68"/>
      <c r="J573" s="163"/>
      <c r="K573" s="164"/>
    </row>
    <row r="574" spans="1:11">
      <c r="A574" s="54" t="s">
        <v>375</v>
      </c>
      <c r="B574" s="55"/>
      <c r="C574" s="143"/>
      <c r="D574" s="144"/>
      <c r="E574" s="42"/>
      <c r="F574" s="143">
        <f>SUM(D574:E574)</f>
        <v>0</v>
      </c>
      <c r="G574" s="145"/>
      <c r="H574" s="40"/>
      <c r="I574" s="69"/>
      <c r="J574" s="165"/>
      <c r="K574" s="152"/>
    </row>
    <row r="575" spans="1:11">
      <c r="A575" s="56" t="s">
        <v>320</v>
      </c>
      <c r="B575" s="57">
        <f>SUM(B567:B574)</f>
        <v>17234</v>
      </c>
      <c r="C575" s="146">
        <f>SUM(C567:D574)</f>
        <v>18877</v>
      </c>
      <c r="D575" s="147"/>
      <c r="E575" s="58"/>
      <c r="F575" s="146">
        <f>SUM(F567:F574)+F565</f>
        <v>18877</v>
      </c>
      <c r="G575" s="148">
        <f t="shared" ref="G575" si="39">SUM(G567:G574)</f>
        <v>0</v>
      </c>
      <c r="H575" s="59"/>
      <c r="I575" s="70">
        <f>SUM(I567:I574)</f>
        <v>2242.7599999999998</v>
      </c>
      <c r="J575" s="57" t="s">
        <v>376</v>
      </c>
      <c r="K575" s="57" t="str">
        <f>VLOOKUP($A562,'CBT Wages'!$B$6:$AF$49,6,0)</f>
        <v>MHE</v>
      </c>
    </row>
    <row r="577" spans="1:11" ht="15.75">
      <c r="A577" s="20" t="s">
        <v>337</v>
      </c>
      <c r="B577" s="21"/>
      <c r="C577" s="21"/>
      <c r="D577" s="21"/>
      <c r="E577" s="178" t="str">
        <f>+$E$1</f>
        <v>Salary Slip Oct 2019</v>
      </c>
      <c r="F577" s="178"/>
      <c r="G577" s="178"/>
      <c r="H577" s="178"/>
      <c r="I577" s="178"/>
      <c r="J577" s="178"/>
      <c r="K577" s="179"/>
    </row>
    <row r="578" spans="1:11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>
      <c r="A580" s="30">
        <f>+'CBT Wages'!B27</f>
        <v>3562029834</v>
      </c>
      <c r="B580" s="124" t="str">
        <f>VLOOKUP($A580,'CBT Wages'!$B$6:$AE$49,8,0)</f>
        <v>101191282570</v>
      </c>
      <c r="C580" s="26"/>
      <c r="D580" s="124" t="str">
        <f>VLOOKUP($A580,'CBT Wages'!$B$6:$AE$49,9,0)</f>
        <v>6929454183</v>
      </c>
      <c r="E580" s="31">
        <f>VLOOKUP($A580,'CBT Wages'!$B$6:$AE$49,10,0)</f>
        <v>25</v>
      </c>
      <c r="F580" s="31">
        <f>VLOOKUP($A580,'CBT Wages'!$B$6:$AE$49,14,0)</f>
        <v>25</v>
      </c>
      <c r="G580" s="32">
        <f>VLOOKUP($A580,'CBT Wages'!$B$6:$AE$49,5,0)</f>
        <v>43725</v>
      </c>
      <c r="H580" s="33" t="s">
        <v>349</v>
      </c>
      <c r="I580" s="64">
        <v>0</v>
      </c>
      <c r="J580" s="65"/>
      <c r="K580" s="64">
        <v>0</v>
      </c>
    </row>
    <row r="581" spans="1:11">
      <c r="A581" s="34" t="s">
        <v>350</v>
      </c>
      <c r="B581" s="31" t="str">
        <f>VLOOKUP($A580,'CBT Wages'!$B$6:$AE$49,3,0)</f>
        <v>Sunil</v>
      </c>
      <c r="C581" s="21"/>
      <c r="D581" s="21"/>
      <c r="E581" s="35"/>
      <c r="F581" s="35"/>
      <c r="G581" s="35"/>
      <c r="H581" s="151" t="s">
        <v>351</v>
      </c>
      <c r="I581" s="174">
        <v>0</v>
      </c>
      <c r="J581" s="176"/>
      <c r="K581" s="174">
        <v>0</v>
      </c>
    </row>
    <row r="582" spans="1:11">
      <c r="A582" s="36" t="s">
        <v>352</v>
      </c>
      <c r="B582" s="27" t="str">
        <f>VLOOKUP($A580,'CBT Wages'!$B$6:$AE$49,4,0)</f>
        <v>RAMESH CHAND</v>
      </c>
      <c r="C582" s="21"/>
      <c r="D582" s="21"/>
      <c r="E582" s="28" t="s">
        <v>322</v>
      </c>
      <c r="F582" s="37">
        <f>VLOOKUP($A580,'CBT OT'!$B$6:$O$431,9,0)</f>
        <v>0</v>
      </c>
      <c r="G582" s="38"/>
      <c r="H582" s="152"/>
      <c r="I582" s="175"/>
      <c r="J582" s="177"/>
      <c r="K582" s="175"/>
    </row>
    <row r="583" spans="1:11">
      <c r="A583" s="39" t="s">
        <v>353</v>
      </c>
      <c r="B583" s="40" t="e">
        <f>VLOOKUP($A580,'CBT Wages'!$B$6:$AR$49,44,0)</f>
        <v>#REF!</v>
      </c>
      <c r="C583" s="41"/>
      <c r="D583" s="41"/>
      <c r="E583" s="35" t="s">
        <v>354</v>
      </c>
      <c r="F583" s="37">
        <f>VLOOKUP($A580,'CBT OT'!$B$6:$V$431,16,0)</f>
        <v>0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>
      <c r="A584" s="168" t="s">
        <v>356</v>
      </c>
      <c r="B584" s="169"/>
      <c r="C584" s="163" t="s">
        <v>357</v>
      </c>
      <c r="D584" s="164"/>
      <c r="E584" s="45"/>
      <c r="F584" s="170" t="s">
        <v>358</v>
      </c>
      <c r="G584" s="164"/>
      <c r="H584" s="171" t="s">
        <v>359</v>
      </c>
      <c r="I584" s="161"/>
      <c r="J584" s="172" t="s">
        <v>360</v>
      </c>
      <c r="K584" s="173"/>
    </row>
    <row r="585" spans="1:11">
      <c r="A585" s="46" t="s">
        <v>361</v>
      </c>
      <c r="B585" s="47">
        <f>VLOOKUP($A580,'CBT Wages'!$B$6:$AE$49,15,0)</f>
        <v>17234</v>
      </c>
      <c r="C585" s="31">
        <f>VLOOKUP($A580,'CBT Wages'!$B$6:$AE$49,20,0)</f>
        <v>17234</v>
      </c>
      <c r="D585" s="48"/>
      <c r="E585" s="49"/>
      <c r="F585" s="153">
        <f>SUM(C585:E585)</f>
        <v>17234</v>
      </c>
      <c r="G585" s="154"/>
      <c r="H585" s="34" t="s">
        <v>362</v>
      </c>
      <c r="I585" s="26">
        <f>VLOOKUP($A580,'CBT Wages'!$B$6:$AE$49,29,0)</f>
        <v>2187.2399999999998</v>
      </c>
      <c r="J585" s="155"/>
      <c r="K585" s="156"/>
    </row>
    <row r="586" spans="1:11" ht="14.25">
      <c r="A586" s="46" t="s">
        <v>363</v>
      </c>
      <c r="B586" s="50">
        <f>VLOOKUP($A580,'CBT Wages'!$B$6:$AE$49,16,0)</f>
        <v>0</v>
      </c>
      <c r="C586" s="51">
        <f>VLOOKUP($A580,'CBT Wages'!$B$6:$AE$49,21,0)</f>
        <v>0</v>
      </c>
      <c r="D586" s="52"/>
      <c r="E586" s="38"/>
      <c r="F586" s="157">
        <f>SUM(C586:E586)</f>
        <v>0</v>
      </c>
      <c r="G586" s="158"/>
      <c r="H586" s="36" t="s">
        <v>364</v>
      </c>
      <c r="I586" s="68">
        <f>VLOOKUP($A580,'CBT Wages'!$B$6:$AE$49,28,0)</f>
        <v>148</v>
      </c>
      <c r="J586" s="159">
        <f>F593-I593</f>
        <v>17326.760000000002</v>
      </c>
      <c r="K586" s="160"/>
    </row>
    <row r="587" spans="1:11">
      <c r="A587" s="46" t="s">
        <v>365</v>
      </c>
      <c r="B587" s="50">
        <f>VLOOKUP($A580,'CBT Wages'!$B$6:$AE$49,17,0)</f>
        <v>0</v>
      </c>
      <c r="C587" s="51">
        <f>VLOOKUP($A580,'CBT Wages'!$B$6:$AE$49,22,0)</f>
        <v>0</v>
      </c>
      <c r="D587" s="52"/>
      <c r="E587" s="38"/>
      <c r="F587" s="157">
        <f>SUM(C587:E587)</f>
        <v>0</v>
      </c>
      <c r="G587" s="158"/>
      <c r="H587" s="36" t="s">
        <v>366</v>
      </c>
      <c r="I587" s="68">
        <f>VLOOKUP($A580,'CBT Wages'!$B$6:$AE$49,30,0)</f>
        <v>1</v>
      </c>
      <c r="J587" s="161" t="s">
        <v>367</v>
      </c>
      <c r="K587" s="162"/>
    </row>
    <row r="588" spans="1:11">
      <c r="A588" s="46" t="s">
        <v>368</v>
      </c>
      <c r="B588" s="50">
        <v>0</v>
      </c>
      <c r="C588" s="51">
        <v>0</v>
      </c>
      <c r="D588" s="52"/>
      <c r="E588" s="38"/>
      <c r="F588" s="157">
        <f>SUM(D588:E588)</f>
        <v>0</v>
      </c>
      <c r="G588" s="158"/>
      <c r="H588" s="36" t="s">
        <v>369</v>
      </c>
      <c r="I588" s="68"/>
      <c r="J588" s="163"/>
      <c r="K588" s="164"/>
    </row>
    <row r="589" spans="1:11">
      <c r="A589" s="46" t="s">
        <v>370</v>
      </c>
      <c r="B589" s="50">
        <f>VLOOKUP($A580,'CBT Wages'!$B$6:$AE$49,18,0)</f>
        <v>0</v>
      </c>
      <c r="C589" s="51">
        <f>VLOOKUP($A580,'CBT Wages'!$B$6:$AE$49,23,0)</f>
        <v>0</v>
      </c>
      <c r="D589" s="52"/>
      <c r="E589" s="38"/>
      <c r="F589" s="157">
        <f>SUM(C589:E589)</f>
        <v>0</v>
      </c>
      <c r="G589" s="158"/>
      <c r="H589" s="36" t="s">
        <v>371</v>
      </c>
      <c r="I589" s="68"/>
      <c r="J589" s="163"/>
      <c r="K589" s="164"/>
    </row>
    <row r="590" spans="1:11">
      <c r="A590" s="46" t="s">
        <v>372</v>
      </c>
      <c r="B590" s="53">
        <v>0</v>
      </c>
      <c r="C590" s="51">
        <f>VLOOKUP($A580,'CBT Wages'!$B$6:$AE$49,25,0)</f>
        <v>1436</v>
      </c>
      <c r="D590" s="52"/>
      <c r="E590" s="38"/>
      <c r="F590" s="157">
        <f>SUM(C590:E590)</f>
        <v>1436</v>
      </c>
      <c r="G590" s="158"/>
      <c r="H590" s="51"/>
      <c r="I590" s="68"/>
      <c r="J590" s="163"/>
      <c r="K590" s="164"/>
    </row>
    <row r="591" spans="1:11">
      <c r="A591" s="46" t="s">
        <v>374</v>
      </c>
      <c r="B591" s="53">
        <v>0</v>
      </c>
      <c r="C591" s="51">
        <f>VLOOKUP($A580,'CBT Wages'!$B$6:$AE$49,26,0)</f>
        <v>993</v>
      </c>
      <c r="D591" s="52"/>
      <c r="E591" s="38"/>
      <c r="F591" s="157">
        <f>SUM(C591:E591)</f>
        <v>993</v>
      </c>
      <c r="G591" s="158"/>
      <c r="H591" s="51"/>
      <c r="I591" s="68"/>
      <c r="J591" s="163"/>
      <c r="K591" s="164"/>
    </row>
    <row r="592" spans="1:11">
      <c r="A592" s="54" t="s">
        <v>375</v>
      </c>
      <c r="B592" s="55"/>
      <c r="C592" s="143"/>
      <c r="D592" s="144"/>
      <c r="E592" s="42"/>
      <c r="F592" s="143">
        <f>SUM(D592:E592)</f>
        <v>0</v>
      </c>
      <c r="G592" s="145"/>
      <c r="H592" s="40"/>
      <c r="I592" s="69"/>
      <c r="J592" s="165"/>
      <c r="K592" s="152"/>
    </row>
    <row r="593" spans="1:11">
      <c r="A593" s="56" t="s">
        <v>320</v>
      </c>
      <c r="B593" s="57">
        <f>SUM(B585:B592)</f>
        <v>17234</v>
      </c>
      <c r="C593" s="146">
        <f>SUM(C585:D592)</f>
        <v>19663</v>
      </c>
      <c r="D593" s="147"/>
      <c r="E593" s="58"/>
      <c r="F593" s="146">
        <f>SUM(F585:F592)+F583</f>
        <v>19663</v>
      </c>
      <c r="G593" s="148">
        <f t="shared" ref="G593" si="40">SUM(G585:G592)</f>
        <v>0</v>
      </c>
      <c r="H593" s="59"/>
      <c r="I593" s="70">
        <f>SUM(I585:I592)</f>
        <v>2336.2399999999998</v>
      </c>
      <c r="J593" s="57" t="s">
        <v>376</v>
      </c>
      <c r="K593" s="57" t="str">
        <f>VLOOKUP($A580,'CBT Wages'!$B$6:$AF$49,6,0)</f>
        <v>MHE</v>
      </c>
    </row>
    <row r="595" spans="1:11" ht="15.75">
      <c r="A595" s="20" t="s">
        <v>337</v>
      </c>
      <c r="B595" s="21"/>
      <c r="C595" s="21"/>
      <c r="D595" s="21"/>
      <c r="E595" s="178" t="str">
        <f>+$E$1</f>
        <v>Salary Slip Oct 2019</v>
      </c>
      <c r="F595" s="178"/>
      <c r="G595" s="178"/>
      <c r="H595" s="178"/>
      <c r="I595" s="178"/>
      <c r="J595" s="178"/>
      <c r="K595" s="179"/>
    </row>
    <row r="596" spans="1:11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>
      <c r="A598" s="30" t="e">
        <f>+'CBT Wages'!#REF!</f>
        <v>#REF!</v>
      </c>
      <c r="B598" s="124" t="e">
        <f>VLOOKUP($A598,'CBT Wages'!$B$6:$AE$49,8,0)</f>
        <v>#REF!</v>
      </c>
      <c r="C598" s="26"/>
      <c r="D598" s="31" t="e">
        <f>VLOOKUP($A598,'CBT Wages'!$B$6:$AE$49,9,0)</f>
        <v>#REF!</v>
      </c>
      <c r="E598" s="31" t="e">
        <f>VLOOKUP($A598,'CBT Wages'!$B$6:$AE$49,10,0)</f>
        <v>#REF!</v>
      </c>
      <c r="F598" s="31" t="e">
        <f>VLOOKUP($A598,'CBT Wages'!$B$6:$AE$49,14,0)</f>
        <v>#REF!</v>
      </c>
      <c r="G598" s="32" t="e">
        <f>VLOOKUP($A598,'CBT Wages'!$B$6:$AE$49,5,0)</f>
        <v>#REF!</v>
      </c>
      <c r="H598" s="33" t="s">
        <v>349</v>
      </c>
      <c r="I598" s="64">
        <v>0</v>
      </c>
      <c r="J598" s="65"/>
      <c r="K598" s="64">
        <v>0</v>
      </c>
    </row>
    <row r="599" spans="1:11">
      <c r="A599" s="34" t="s">
        <v>350</v>
      </c>
      <c r="B599" s="31" t="e">
        <f>VLOOKUP($A598,'CBT Wages'!$B$6:$AE$49,3,0)</f>
        <v>#REF!</v>
      </c>
      <c r="C599" s="21"/>
      <c r="D599" s="21"/>
      <c r="E599" s="35"/>
      <c r="F599" s="35"/>
      <c r="G599" s="35"/>
      <c r="H599" s="151" t="s">
        <v>351</v>
      </c>
      <c r="I599" s="174">
        <v>0</v>
      </c>
      <c r="J599" s="176"/>
      <c r="K599" s="174">
        <v>0</v>
      </c>
    </row>
    <row r="600" spans="1:11">
      <c r="A600" s="36" t="s">
        <v>352</v>
      </c>
      <c r="B600" s="27" t="e">
        <f>VLOOKUP($A598,'CBT Wages'!$B$6:$AE$49,4,0)</f>
        <v>#REF!</v>
      </c>
      <c r="C600" s="21"/>
      <c r="D600" s="21"/>
      <c r="E600" s="28" t="s">
        <v>322</v>
      </c>
      <c r="F600" s="37" t="e">
        <f>VLOOKUP($A598,'CBT OT'!$B$6:$O$431,9,0)</f>
        <v>#REF!</v>
      </c>
      <c r="G600" s="38"/>
      <c r="H600" s="152"/>
      <c r="I600" s="175"/>
      <c r="J600" s="177"/>
      <c r="K600" s="175"/>
    </row>
    <row r="601" spans="1:11">
      <c r="A601" s="39" t="s">
        <v>353</v>
      </c>
      <c r="B601" s="40" t="e">
        <f>VLOOKUP($A598,'CBT Wages'!$B$6:$AR$49,44,0)</f>
        <v>#REF!</v>
      </c>
      <c r="C601" s="41"/>
      <c r="D601" s="41"/>
      <c r="E601" s="35" t="s">
        <v>354</v>
      </c>
      <c r="F601" s="37" t="e">
        <f>VLOOKUP($A598,'CBT OT'!$B$6:$V$431,16,0)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>
      <c r="A602" s="168" t="s">
        <v>356</v>
      </c>
      <c r="B602" s="169"/>
      <c r="C602" s="163" t="s">
        <v>357</v>
      </c>
      <c r="D602" s="164"/>
      <c r="E602" s="45"/>
      <c r="F602" s="170" t="s">
        <v>358</v>
      </c>
      <c r="G602" s="164"/>
      <c r="H602" s="171" t="s">
        <v>359</v>
      </c>
      <c r="I602" s="161"/>
      <c r="J602" s="172" t="s">
        <v>360</v>
      </c>
      <c r="K602" s="173"/>
    </row>
    <row r="603" spans="1:11">
      <c r="A603" s="46" t="s">
        <v>361</v>
      </c>
      <c r="B603" s="47" t="e">
        <f>VLOOKUP($A598,'CBT Wages'!$B$6:$AE$49,15,0)</f>
        <v>#REF!</v>
      </c>
      <c r="C603" s="31" t="e">
        <f>VLOOKUP($A598,'CBT Wages'!$B$6:$AE$49,20,0)</f>
        <v>#REF!</v>
      </c>
      <c r="D603" s="48"/>
      <c r="E603" s="49"/>
      <c r="F603" s="153" t="e">
        <f>SUM(C603:E603)</f>
        <v>#REF!</v>
      </c>
      <c r="G603" s="154"/>
      <c r="H603" s="34" t="s">
        <v>362</v>
      </c>
      <c r="I603" s="26" t="e">
        <f>VLOOKUP($A598,'CBT Wages'!$B$6:$AE$49,29,0)</f>
        <v>#REF!</v>
      </c>
      <c r="J603" s="155"/>
      <c r="K603" s="156"/>
    </row>
    <row r="604" spans="1:11" ht="14.25">
      <c r="A604" s="46" t="s">
        <v>363</v>
      </c>
      <c r="B604" s="50" t="e">
        <f>VLOOKUP($A598,'CBT Wages'!$B$6:$AE$49,16,0)</f>
        <v>#REF!</v>
      </c>
      <c r="C604" s="51" t="e">
        <f>VLOOKUP($A598,'CBT Wages'!$B$6:$AE$49,21,0)</f>
        <v>#REF!</v>
      </c>
      <c r="D604" s="52"/>
      <c r="E604" s="38"/>
      <c r="F604" s="157" t="e">
        <f>SUM(C604:E604)</f>
        <v>#REF!</v>
      </c>
      <c r="G604" s="158"/>
      <c r="H604" s="36" t="s">
        <v>364</v>
      </c>
      <c r="I604" s="68" t="e">
        <f>VLOOKUP($A598,'CBT Wages'!$B$6:$AE$49,28,0)</f>
        <v>#REF!</v>
      </c>
      <c r="J604" s="159" t="e">
        <f>F611-I611</f>
        <v>#REF!</v>
      </c>
      <c r="K604" s="160"/>
    </row>
    <row r="605" spans="1:11">
      <c r="A605" s="46" t="s">
        <v>365</v>
      </c>
      <c r="B605" s="50" t="e">
        <f>VLOOKUP($A598,'CBT Wages'!$B$6:$AE$49,17,0)</f>
        <v>#REF!</v>
      </c>
      <c r="C605" s="51" t="e">
        <f>VLOOKUP($A598,'CBT Wages'!$B$6:$AE$49,22,0)</f>
        <v>#REF!</v>
      </c>
      <c r="D605" s="52"/>
      <c r="E605" s="38"/>
      <c r="F605" s="157" t="e">
        <f>SUM(C605:E605)</f>
        <v>#REF!</v>
      </c>
      <c r="G605" s="158"/>
      <c r="H605" s="36" t="s">
        <v>366</v>
      </c>
      <c r="I605" s="68" t="e">
        <f>VLOOKUP($A598,'CBT Wages'!$B$6:$AE$49,30,0)</f>
        <v>#REF!</v>
      </c>
      <c r="J605" s="161" t="s">
        <v>367</v>
      </c>
      <c r="K605" s="162"/>
    </row>
    <row r="606" spans="1:11">
      <c r="A606" s="46" t="s">
        <v>368</v>
      </c>
      <c r="B606" s="50">
        <v>0</v>
      </c>
      <c r="C606" s="51">
        <v>0</v>
      </c>
      <c r="D606" s="52"/>
      <c r="E606" s="38"/>
      <c r="F606" s="157">
        <f>SUM(D606:E606)</f>
        <v>0</v>
      </c>
      <c r="G606" s="158"/>
      <c r="H606" s="36" t="s">
        <v>369</v>
      </c>
      <c r="I606" s="68"/>
      <c r="J606" s="163"/>
      <c r="K606" s="164"/>
    </row>
    <row r="607" spans="1:11">
      <c r="A607" s="46" t="s">
        <v>370</v>
      </c>
      <c r="B607" s="50" t="e">
        <f>VLOOKUP($A598,'CBT Wages'!$B$6:$AE$49,18,0)</f>
        <v>#REF!</v>
      </c>
      <c r="C607" s="51" t="e">
        <f>VLOOKUP($A598,'CBT Wages'!$B$6:$AE$49,23,0)</f>
        <v>#REF!</v>
      </c>
      <c r="D607" s="52"/>
      <c r="E607" s="38"/>
      <c r="F607" s="157" t="e">
        <f>SUM(C607:E607)</f>
        <v>#REF!</v>
      </c>
      <c r="G607" s="158"/>
      <c r="H607" s="36" t="s">
        <v>371</v>
      </c>
      <c r="I607" s="68"/>
      <c r="J607" s="163"/>
      <c r="K607" s="164"/>
    </row>
    <row r="608" spans="1:11">
      <c r="A608" s="46" t="s">
        <v>372</v>
      </c>
      <c r="B608" s="53">
        <v>0</v>
      </c>
      <c r="C608" s="51" t="e">
        <f>VLOOKUP($A598,'CBT Wages'!$B$6:$AE$49,25,0)</f>
        <v>#REF!</v>
      </c>
      <c r="D608" s="52"/>
      <c r="E608" s="38"/>
      <c r="F608" s="157" t="e">
        <f>SUM(C608:E608)</f>
        <v>#REF!</v>
      </c>
      <c r="G608" s="158"/>
      <c r="H608" s="51"/>
      <c r="I608" s="68"/>
      <c r="J608" s="163"/>
      <c r="K608" s="164"/>
    </row>
    <row r="609" spans="1:11">
      <c r="A609" s="46" t="s">
        <v>374</v>
      </c>
      <c r="B609" s="53">
        <v>0</v>
      </c>
      <c r="C609" s="51" t="e">
        <f>VLOOKUP($A598,'CBT Wages'!$B$6:$AE$49,26,0)</f>
        <v>#REF!</v>
      </c>
      <c r="D609" s="52"/>
      <c r="E609" s="38"/>
      <c r="F609" s="157" t="e">
        <f>SUM(C609:E609)</f>
        <v>#REF!</v>
      </c>
      <c r="G609" s="158"/>
      <c r="H609" s="51"/>
      <c r="I609" s="68"/>
      <c r="J609" s="163"/>
      <c r="K609" s="164"/>
    </row>
    <row r="610" spans="1:11">
      <c r="A610" s="54" t="s">
        <v>375</v>
      </c>
      <c r="B610" s="55"/>
      <c r="C610" s="143"/>
      <c r="D610" s="144"/>
      <c r="E610" s="42"/>
      <c r="F610" s="143">
        <f>SUM(D610:E610)</f>
        <v>0</v>
      </c>
      <c r="G610" s="145"/>
      <c r="H610" s="40"/>
      <c r="I610" s="69"/>
      <c r="J610" s="165"/>
      <c r="K610" s="152"/>
    </row>
    <row r="611" spans="1:11">
      <c r="A611" s="56" t="s">
        <v>320</v>
      </c>
      <c r="B611" s="57" t="e">
        <f>SUM(B603:B610)</f>
        <v>#REF!</v>
      </c>
      <c r="C611" s="146" t="e">
        <f>SUM(C603:D610)</f>
        <v>#REF!</v>
      </c>
      <c r="D611" s="147"/>
      <c r="E611" s="58"/>
      <c r="F611" s="146" t="e">
        <f>SUM(F603:F610)+F601</f>
        <v>#REF!</v>
      </c>
      <c r="G611" s="148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Wages'!$B$6:$AF$49,6,0)</f>
        <v>#REF!</v>
      </c>
    </row>
    <row r="613" spans="1:11" ht="15.75">
      <c r="A613" s="20" t="s">
        <v>337</v>
      </c>
      <c r="B613" s="21"/>
      <c r="C613" s="21"/>
      <c r="D613" s="21"/>
      <c r="E613" s="178" t="str">
        <f>+$E$1</f>
        <v>Salary Slip Oct 2019</v>
      </c>
      <c r="F613" s="178"/>
      <c r="G613" s="178"/>
      <c r="H613" s="178"/>
      <c r="I613" s="178"/>
      <c r="J613" s="178"/>
      <c r="K613" s="179"/>
    </row>
    <row r="614" spans="1:11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>
      <c r="A616" s="30">
        <f>+'CBT Wages'!B28</f>
        <v>3562029838</v>
      </c>
      <c r="B616" s="124" t="str">
        <f>VLOOKUP($A616,'CBT Wages'!$B$6:$AE$49,8,0)</f>
        <v>101498334854</v>
      </c>
      <c r="C616" s="26"/>
      <c r="D616" s="124" t="str">
        <f>VLOOKUP($A616,'CBT Wages'!$B$6:$AE$49,9,0)</f>
        <v xml:space="preserve"> 6929385081</v>
      </c>
      <c r="E616" s="31">
        <f>VLOOKUP($A616,'CBT Wages'!$B$6:$AE$49,10,0)</f>
        <v>25</v>
      </c>
      <c r="F616" s="31">
        <f>VLOOKUP($A616,'CBT Wages'!$B$6:$AE$49,14,0)</f>
        <v>24</v>
      </c>
      <c r="G616" s="32">
        <f>VLOOKUP($A616,'CBT Wages'!$B$6:$AE$49,5,0)</f>
        <v>43706</v>
      </c>
      <c r="H616" s="33" t="s">
        <v>349</v>
      </c>
      <c r="I616" s="64">
        <v>0</v>
      </c>
      <c r="J616" s="65"/>
      <c r="K616" s="64">
        <v>0</v>
      </c>
    </row>
    <row r="617" spans="1:11">
      <c r="A617" s="34" t="s">
        <v>350</v>
      </c>
      <c r="B617" s="31" t="str">
        <f>VLOOKUP($A616,'CBT Wages'!$B$6:$AE$49,3,0)</f>
        <v>Swapan kumar bera</v>
      </c>
      <c r="C617" s="21"/>
      <c r="D617" s="21"/>
      <c r="E617" s="35"/>
      <c r="F617" s="35"/>
      <c r="G617" s="35"/>
      <c r="H617" s="151" t="s">
        <v>351</v>
      </c>
      <c r="I617" s="174">
        <v>0</v>
      </c>
      <c r="J617" s="176"/>
      <c r="K617" s="174">
        <v>0</v>
      </c>
    </row>
    <row r="618" spans="1:11">
      <c r="A618" s="36" t="s">
        <v>352</v>
      </c>
      <c r="B618" s="27" t="str">
        <f>VLOOKUP($A616,'CBT Wages'!$B$6:$AE$49,4,0)</f>
        <v>RADHANATH BERA</v>
      </c>
      <c r="C618" s="21"/>
      <c r="D618" s="21"/>
      <c r="E618" s="28" t="s">
        <v>322</v>
      </c>
      <c r="F618" s="37">
        <f>VLOOKUP($A616,'CBT OT'!$B$6:$O$431,9,0)</f>
        <v>0</v>
      </c>
      <c r="G618" s="38"/>
      <c r="H618" s="152"/>
      <c r="I618" s="175"/>
      <c r="J618" s="177"/>
      <c r="K618" s="175"/>
    </row>
    <row r="619" spans="1:11">
      <c r="A619" s="39" t="s">
        <v>353</v>
      </c>
      <c r="B619" s="40" t="e">
        <f>VLOOKUP($A616,'CBT Wages'!$B$6:$AR$49,44,0)</f>
        <v>#REF!</v>
      </c>
      <c r="C619" s="41"/>
      <c r="D619" s="41"/>
      <c r="E619" s="35" t="s">
        <v>354</v>
      </c>
      <c r="F619" s="37">
        <f>VLOOKUP($A616,'CBT OT'!$B$6:$V$431,16,0)</f>
        <v>0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>
      <c r="A620" s="168" t="s">
        <v>356</v>
      </c>
      <c r="B620" s="169"/>
      <c r="C620" s="163" t="s">
        <v>357</v>
      </c>
      <c r="D620" s="164"/>
      <c r="E620" s="45"/>
      <c r="F620" s="170" t="s">
        <v>358</v>
      </c>
      <c r="G620" s="164"/>
      <c r="H620" s="171" t="s">
        <v>359</v>
      </c>
      <c r="I620" s="161"/>
      <c r="J620" s="172" t="s">
        <v>360</v>
      </c>
      <c r="K620" s="173"/>
    </row>
    <row r="621" spans="1:11">
      <c r="A621" s="46" t="s">
        <v>361</v>
      </c>
      <c r="B621" s="47">
        <f>VLOOKUP($A616,'CBT Wages'!$B$6:$AE$49,15,0)</f>
        <v>17234</v>
      </c>
      <c r="C621" s="31">
        <f>VLOOKUP($A616,'CBT Wages'!$B$6:$AE$49,20,0)</f>
        <v>16545</v>
      </c>
      <c r="D621" s="48"/>
      <c r="E621" s="49"/>
      <c r="F621" s="153">
        <f>SUM(C621:E621)</f>
        <v>16545</v>
      </c>
      <c r="G621" s="154"/>
      <c r="H621" s="34" t="s">
        <v>362</v>
      </c>
      <c r="I621" s="26">
        <f>VLOOKUP($A616,'CBT Wages'!$B$6:$AE$49,29,0)</f>
        <v>2099.7599999999998</v>
      </c>
      <c r="J621" s="155"/>
      <c r="K621" s="156"/>
    </row>
    <row r="622" spans="1:11" ht="14.25">
      <c r="A622" s="46" t="s">
        <v>363</v>
      </c>
      <c r="B622" s="50">
        <f>VLOOKUP($A616,'CBT Wages'!$B$6:$AE$49,16,0)</f>
        <v>0</v>
      </c>
      <c r="C622" s="51">
        <f>VLOOKUP($A616,'CBT Wages'!$B$6:$AE$49,21,0)</f>
        <v>0</v>
      </c>
      <c r="D622" s="52"/>
      <c r="E622" s="38"/>
      <c r="F622" s="157">
        <f>SUM(C622:E622)</f>
        <v>0</v>
      </c>
      <c r="G622" s="158"/>
      <c r="H622" s="36" t="s">
        <v>364</v>
      </c>
      <c r="I622" s="68">
        <f>VLOOKUP($A616,'CBT Wages'!$B$6:$AE$49,28,0)</f>
        <v>142</v>
      </c>
      <c r="J622" s="159">
        <f>F629-I629</f>
        <v>16634.240000000002</v>
      </c>
      <c r="K622" s="160"/>
    </row>
    <row r="623" spans="1:11">
      <c r="A623" s="46" t="s">
        <v>365</v>
      </c>
      <c r="B623" s="50">
        <f>VLOOKUP($A616,'CBT Wages'!$B$6:$AE$49,17,0)</f>
        <v>0</v>
      </c>
      <c r="C623" s="51">
        <f>VLOOKUP($A616,'CBT Wages'!$B$6:$AE$49,22,0)</f>
        <v>0</v>
      </c>
      <c r="D623" s="52"/>
      <c r="E623" s="38"/>
      <c r="F623" s="157">
        <f>SUM(C623:E623)</f>
        <v>0</v>
      </c>
      <c r="G623" s="158"/>
      <c r="H623" s="36" t="s">
        <v>366</v>
      </c>
      <c r="I623" s="68">
        <f>VLOOKUP($A616,'CBT Wages'!$B$6:$AE$49,30,0)</f>
        <v>1</v>
      </c>
      <c r="J623" s="161" t="s">
        <v>367</v>
      </c>
      <c r="K623" s="162"/>
    </row>
    <row r="624" spans="1:11">
      <c r="A624" s="46" t="s">
        <v>368</v>
      </c>
      <c r="B624" s="50">
        <v>0</v>
      </c>
      <c r="C624" s="51">
        <v>0</v>
      </c>
      <c r="D624" s="52"/>
      <c r="E624" s="38"/>
      <c r="F624" s="157">
        <f>SUM(D624:E624)</f>
        <v>0</v>
      </c>
      <c r="G624" s="158"/>
      <c r="H624" s="36" t="s">
        <v>369</v>
      </c>
      <c r="I624" s="68"/>
      <c r="J624" s="163"/>
      <c r="K624" s="164"/>
    </row>
    <row r="625" spans="1:11">
      <c r="A625" s="46" t="s">
        <v>370</v>
      </c>
      <c r="B625" s="50">
        <f>VLOOKUP($A616,'CBT Wages'!$B$6:$AE$49,18,0)</f>
        <v>0</v>
      </c>
      <c r="C625" s="51">
        <f>VLOOKUP($A616,'CBT Wages'!$B$6:$AE$49,23,0)</f>
        <v>0</v>
      </c>
      <c r="D625" s="52"/>
      <c r="E625" s="38"/>
      <c r="F625" s="157">
        <f>SUM(C625:E625)</f>
        <v>0</v>
      </c>
      <c r="G625" s="158"/>
      <c r="H625" s="36" t="s">
        <v>371</v>
      </c>
      <c r="I625" s="68"/>
      <c r="J625" s="163"/>
      <c r="K625" s="164"/>
    </row>
    <row r="626" spans="1:11">
      <c r="A626" s="46" t="s">
        <v>372</v>
      </c>
      <c r="B626" s="53">
        <v>0</v>
      </c>
      <c r="C626" s="51">
        <f>VLOOKUP($A616,'CBT Wages'!$B$6:$AE$49,25,0)</f>
        <v>1379</v>
      </c>
      <c r="D626" s="52"/>
      <c r="E626" s="38"/>
      <c r="F626" s="157">
        <f>SUM(C626:E626)</f>
        <v>1379</v>
      </c>
      <c r="G626" s="158"/>
      <c r="H626" s="51"/>
      <c r="I626" s="68"/>
      <c r="J626" s="163"/>
      <c r="K626" s="164"/>
    </row>
    <row r="627" spans="1:11">
      <c r="A627" s="46" t="s">
        <v>374</v>
      </c>
      <c r="B627" s="53">
        <v>0</v>
      </c>
      <c r="C627" s="51">
        <f>VLOOKUP($A616,'CBT Wages'!$B$6:$AE$49,26,0)</f>
        <v>953</v>
      </c>
      <c r="D627" s="52"/>
      <c r="E627" s="38"/>
      <c r="F627" s="157">
        <f>SUM(C627:E627)</f>
        <v>953</v>
      </c>
      <c r="G627" s="158"/>
      <c r="H627" s="51"/>
      <c r="I627" s="68"/>
      <c r="J627" s="163"/>
      <c r="K627" s="164"/>
    </row>
    <row r="628" spans="1:11">
      <c r="A628" s="54" t="s">
        <v>375</v>
      </c>
      <c r="B628" s="55"/>
      <c r="C628" s="143"/>
      <c r="D628" s="144"/>
      <c r="E628" s="42"/>
      <c r="F628" s="143">
        <f>SUM(D628:E628)</f>
        <v>0</v>
      </c>
      <c r="G628" s="145"/>
      <c r="H628" s="40"/>
      <c r="I628" s="69"/>
      <c r="J628" s="165"/>
      <c r="K628" s="152"/>
    </row>
    <row r="629" spans="1:11">
      <c r="A629" s="56" t="s">
        <v>320</v>
      </c>
      <c r="B629" s="57">
        <f>SUM(B621:B628)</f>
        <v>17234</v>
      </c>
      <c r="C629" s="146">
        <f>SUM(C621:D628)</f>
        <v>18877</v>
      </c>
      <c r="D629" s="147"/>
      <c r="E629" s="58"/>
      <c r="F629" s="146">
        <f>SUM(F621:F628)+F619</f>
        <v>18877</v>
      </c>
      <c r="G629" s="148">
        <f t="shared" ref="G629" si="42">SUM(G621:G628)</f>
        <v>0</v>
      </c>
      <c r="H629" s="59"/>
      <c r="I629" s="70">
        <f>SUM(I621:I628)</f>
        <v>2242.7599999999998</v>
      </c>
      <c r="J629" s="57" t="s">
        <v>376</v>
      </c>
      <c r="K629" s="57" t="str">
        <f>VLOOKUP($A616,'CBT Wages'!$B$6:$AF$49,6,0)</f>
        <v>MHE</v>
      </c>
    </row>
    <row r="631" spans="1:11" ht="15.75">
      <c r="A631" s="20" t="s">
        <v>337</v>
      </c>
      <c r="B631" s="21"/>
      <c r="C631" s="21"/>
      <c r="D631" s="21"/>
      <c r="E631" s="178" t="str">
        <f>+$E$1</f>
        <v>Salary Slip Oct 2019</v>
      </c>
      <c r="F631" s="178"/>
      <c r="G631" s="178"/>
      <c r="H631" s="178"/>
      <c r="I631" s="178"/>
      <c r="J631" s="178"/>
      <c r="K631" s="179"/>
    </row>
    <row r="632" spans="1:11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>
      <c r="A634" s="30" t="e">
        <f>+'CBT Wages'!#REF!</f>
        <v>#REF!</v>
      </c>
      <c r="B634" s="124" t="e">
        <f>VLOOKUP($A634,'CBT Wages'!$B$6:$AE$49,8,0)</f>
        <v>#REF!</v>
      </c>
      <c r="C634" s="26"/>
      <c r="D634" s="124" t="e">
        <f>VLOOKUP($A634,'CBT Wages'!$B$6:$AE$49,9,0)</f>
        <v>#REF!</v>
      </c>
      <c r="E634" s="31" t="e">
        <f>VLOOKUP($A634,'CBT Wages'!$B$6:$AE$49,10,0)</f>
        <v>#REF!</v>
      </c>
      <c r="F634" s="31" t="e">
        <f>VLOOKUP($A634,'CBT Wages'!$B$6:$AE$49,14,0)</f>
        <v>#REF!</v>
      </c>
      <c r="G634" s="32" t="e">
        <f>VLOOKUP($A634,'CBT Wages'!$B$6:$AE$49,5,0)</f>
        <v>#REF!</v>
      </c>
      <c r="H634" s="33" t="s">
        <v>349</v>
      </c>
      <c r="I634" s="64">
        <v>0</v>
      </c>
      <c r="J634" s="65"/>
      <c r="K634" s="64">
        <v>0</v>
      </c>
    </row>
    <row r="635" spans="1:11">
      <c r="A635" s="34" t="s">
        <v>350</v>
      </c>
      <c r="B635" s="31" t="e">
        <f>VLOOKUP($A634,'CBT Wages'!$B$6:$AE$49,3,0)</f>
        <v>#REF!</v>
      </c>
      <c r="C635" s="21"/>
      <c r="D635" s="21"/>
      <c r="E635" s="35"/>
      <c r="F635" s="35"/>
      <c r="G635" s="35"/>
      <c r="H635" s="151" t="s">
        <v>351</v>
      </c>
      <c r="I635" s="174">
        <v>0</v>
      </c>
      <c r="J635" s="176"/>
      <c r="K635" s="174">
        <v>0</v>
      </c>
    </row>
    <row r="636" spans="1:11">
      <c r="A636" s="36" t="s">
        <v>352</v>
      </c>
      <c r="B636" s="27" t="e">
        <f>VLOOKUP($A634,'CBT Wages'!$B$6:$AE$49,4,0)</f>
        <v>#REF!</v>
      </c>
      <c r="C636" s="21"/>
      <c r="D636" s="21"/>
      <c r="E636" s="28" t="s">
        <v>322</v>
      </c>
      <c r="F636" s="37" t="e">
        <f>VLOOKUP($A634,'CBT OT'!$B$6:$O$431,9,0)</f>
        <v>#REF!</v>
      </c>
      <c r="G636" s="38"/>
      <c r="H636" s="152"/>
      <c r="I636" s="175"/>
      <c r="J636" s="177"/>
      <c r="K636" s="175"/>
    </row>
    <row r="637" spans="1:11">
      <c r="A637" s="39" t="s">
        <v>353</v>
      </c>
      <c r="B637" s="40" t="e">
        <f>VLOOKUP($A634,'CBT Wages'!$B$6:$AR$49,44,0)</f>
        <v>#REF!</v>
      </c>
      <c r="C637" s="41"/>
      <c r="D637" s="41"/>
      <c r="E637" s="35" t="s">
        <v>354</v>
      </c>
      <c r="F637" s="37" t="e">
        <f>VLOOKUP($A634,'CBT OT'!$B$6:$V$431,16,0)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>
      <c r="A638" s="168" t="s">
        <v>356</v>
      </c>
      <c r="B638" s="169"/>
      <c r="C638" s="163" t="s">
        <v>357</v>
      </c>
      <c r="D638" s="164"/>
      <c r="E638" s="45"/>
      <c r="F638" s="170" t="s">
        <v>358</v>
      </c>
      <c r="G638" s="164"/>
      <c r="H638" s="171" t="s">
        <v>359</v>
      </c>
      <c r="I638" s="161"/>
      <c r="J638" s="172" t="s">
        <v>360</v>
      </c>
      <c r="K638" s="173"/>
    </row>
    <row r="639" spans="1:11">
      <c r="A639" s="46" t="s">
        <v>361</v>
      </c>
      <c r="B639" s="47" t="e">
        <f>VLOOKUP($A634,'CBT Wages'!$B$6:$AE$49,15,0)</f>
        <v>#REF!</v>
      </c>
      <c r="C639" s="31" t="e">
        <f>VLOOKUP($A634,'CBT Wages'!$B$6:$AE$49,20,0)</f>
        <v>#REF!</v>
      </c>
      <c r="D639" s="48"/>
      <c r="E639" s="49"/>
      <c r="F639" s="153" t="e">
        <f>SUM(C639:E639)</f>
        <v>#REF!</v>
      </c>
      <c r="G639" s="154"/>
      <c r="H639" s="34" t="s">
        <v>362</v>
      </c>
      <c r="I639" s="26" t="e">
        <f>VLOOKUP($A634,'CBT Wages'!$B$6:$AE$49,29,0)</f>
        <v>#REF!</v>
      </c>
      <c r="J639" s="155"/>
      <c r="K639" s="156"/>
    </row>
    <row r="640" spans="1:11" ht="14.25">
      <c r="A640" s="46" t="s">
        <v>363</v>
      </c>
      <c r="B640" s="50" t="e">
        <f>VLOOKUP($A634,'CBT Wages'!$B$6:$AE$49,16,0)</f>
        <v>#REF!</v>
      </c>
      <c r="C640" s="51" t="e">
        <f>VLOOKUP($A634,'CBT Wages'!$B$6:$AE$49,21,0)</f>
        <v>#REF!</v>
      </c>
      <c r="D640" s="52"/>
      <c r="E640" s="38"/>
      <c r="F640" s="157" t="e">
        <f>SUM(C640:E640)</f>
        <v>#REF!</v>
      </c>
      <c r="G640" s="158"/>
      <c r="H640" s="36" t="s">
        <v>364</v>
      </c>
      <c r="I640" s="68" t="e">
        <f>VLOOKUP($A634,'CBT Wages'!$B$6:$AE$49,28,0)</f>
        <v>#REF!</v>
      </c>
      <c r="J640" s="159" t="e">
        <f>F647-I647</f>
        <v>#REF!</v>
      </c>
      <c r="K640" s="160"/>
    </row>
    <row r="641" spans="1:11">
      <c r="A641" s="46" t="s">
        <v>365</v>
      </c>
      <c r="B641" s="50" t="e">
        <f>VLOOKUP($A634,'CBT Wages'!$B$6:$AE$49,17,0)</f>
        <v>#REF!</v>
      </c>
      <c r="C641" s="51" t="e">
        <f>VLOOKUP($A634,'CBT Wages'!$B$6:$AE$49,22,0)</f>
        <v>#REF!</v>
      </c>
      <c r="D641" s="52"/>
      <c r="E641" s="38"/>
      <c r="F641" s="157" t="e">
        <f>SUM(C641:E641)</f>
        <v>#REF!</v>
      </c>
      <c r="G641" s="158"/>
      <c r="H641" s="36" t="s">
        <v>366</v>
      </c>
      <c r="I641" s="68" t="e">
        <f>VLOOKUP($A634,'CBT Wages'!$B$6:$AE$49,30,0)</f>
        <v>#REF!</v>
      </c>
      <c r="J641" s="161" t="s">
        <v>367</v>
      </c>
      <c r="K641" s="162"/>
    </row>
    <row r="642" spans="1:11">
      <c r="A642" s="46" t="s">
        <v>368</v>
      </c>
      <c r="B642" s="50">
        <v>0</v>
      </c>
      <c r="C642" s="51">
        <v>0</v>
      </c>
      <c r="D642" s="52"/>
      <c r="E642" s="38"/>
      <c r="F642" s="157">
        <f>SUM(D642:E642)</f>
        <v>0</v>
      </c>
      <c r="G642" s="158"/>
      <c r="H642" s="36" t="s">
        <v>369</v>
      </c>
      <c r="I642" s="68"/>
      <c r="J642" s="163"/>
      <c r="K642" s="164"/>
    </row>
    <row r="643" spans="1:11">
      <c r="A643" s="46" t="s">
        <v>370</v>
      </c>
      <c r="B643" s="50" t="e">
        <f>VLOOKUP($A634,'CBT Wages'!$B$6:$AE$49,18,0)</f>
        <v>#REF!</v>
      </c>
      <c r="C643" s="51" t="e">
        <f>VLOOKUP($A634,'CBT Wages'!$B$6:$AE$49,23,0)</f>
        <v>#REF!</v>
      </c>
      <c r="D643" s="52"/>
      <c r="E643" s="38"/>
      <c r="F643" s="157" t="e">
        <f>SUM(C643:E643)</f>
        <v>#REF!</v>
      </c>
      <c r="G643" s="158"/>
      <c r="H643" s="36" t="s">
        <v>371</v>
      </c>
      <c r="I643" s="68"/>
      <c r="J643" s="163"/>
      <c r="K643" s="164"/>
    </row>
    <row r="644" spans="1:11">
      <c r="A644" s="46" t="s">
        <v>372</v>
      </c>
      <c r="B644" s="53">
        <v>0</v>
      </c>
      <c r="C644" s="51" t="e">
        <f>VLOOKUP($A634,'CBT Wages'!$B$6:$AE$49,25,0)</f>
        <v>#REF!</v>
      </c>
      <c r="D644" s="52"/>
      <c r="E644" s="38"/>
      <c r="F644" s="157" t="e">
        <f>SUM(C644:E644)</f>
        <v>#REF!</v>
      </c>
      <c r="G644" s="158"/>
      <c r="H644" s="51"/>
      <c r="I644" s="68"/>
      <c r="J644" s="163"/>
      <c r="K644" s="164"/>
    </row>
    <row r="645" spans="1:11">
      <c r="A645" s="46" t="s">
        <v>374</v>
      </c>
      <c r="B645" s="53">
        <v>0</v>
      </c>
      <c r="C645" s="51" t="e">
        <f>VLOOKUP($A634,'CBT Wages'!$B$6:$AE$49,26,0)</f>
        <v>#REF!</v>
      </c>
      <c r="D645" s="52"/>
      <c r="E645" s="38"/>
      <c r="F645" s="157" t="e">
        <f>SUM(C645:E645)</f>
        <v>#REF!</v>
      </c>
      <c r="G645" s="158"/>
      <c r="H645" s="51"/>
      <c r="I645" s="68"/>
      <c r="J645" s="163"/>
      <c r="K645" s="164"/>
    </row>
    <row r="646" spans="1:11">
      <c r="A646" s="54" t="s">
        <v>375</v>
      </c>
      <c r="B646" s="55"/>
      <c r="C646" s="143"/>
      <c r="D646" s="144"/>
      <c r="E646" s="42"/>
      <c r="F646" s="143">
        <f>SUM(D646:E646)</f>
        <v>0</v>
      </c>
      <c r="G646" s="145"/>
      <c r="H646" s="40"/>
      <c r="I646" s="69"/>
      <c r="J646" s="165"/>
      <c r="K646" s="152"/>
    </row>
    <row r="647" spans="1:11">
      <c r="A647" s="56" t="s">
        <v>320</v>
      </c>
      <c r="B647" s="57" t="e">
        <f>SUM(B639:B646)</f>
        <v>#REF!</v>
      </c>
      <c r="C647" s="146" t="e">
        <f>SUM(C639:D646)</f>
        <v>#REF!</v>
      </c>
      <c r="D647" s="147"/>
      <c r="E647" s="58"/>
      <c r="F647" s="146" t="e">
        <f>SUM(F639:F646)+F637</f>
        <v>#REF!</v>
      </c>
      <c r="G647" s="148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Wages'!$B$6:$AF$49,6,0)</f>
        <v>#REF!</v>
      </c>
    </row>
    <row r="649" spans="1:11" ht="15.75">
      <c r="A649" s="20" t="s">
        <v>337</v>
      </c>
      <c r="B649" s="21"/>
      <c r="C649" s="21"/>
      <c r="D649" s="21"/>
      <c r="E649" s="178" t="str">
        <f>+$E$1</f>
        <v>Salary Slip Oct 2019</v>
      </c>
      <c r="F649" s="178"/>
      <c r="G649" s="178"/>
      <c r="H649" s="178"/>
      <c r="I649" s="178"/>
      <c r="J649" s="178"/>
      <c r="K649" s="179"/>
    </row>
    <row r="650" spans="1:11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>
      <c r="A652" s="30" t="e">
        <f>+'CBT Wages'!#REF!</f>
        <v>#REF!</v>
      </c>
      <c r="B652" s="31" t="e">
        <f>VLOOKUP($A652,'CBT Wages'!$B$6:$AE$49,8,0)</f>
        <v>#REF!</v>
      </c>
      <c r="C652" s="26"/>
      <c r="D652" s="31" t="e">
        <f>VLOOKUP($A652,'CBT Wages'!$B$6:$AE$49,9,0)</f>
        <v>#REF!</v>
      </c>
      <c r="E652" s="31" t="e">
        <f>VLOOKUP($A652,'CBT Wages'!$B$6:$AE$49,10,0)</f>
        <v>#REF!</v>
      </c>
      <c r="F652" s="31" t="e">
        <f>VLOOKUP($A652,'CBT Wages'!$B$6:$AE$49,14,0)</f>
        <v>#REF!</v>
      </c>
      <c r="G652" s="32" t="e">
        <f>VLOOKUP($A652,'CBT Wages'!$B$6:$AE$49,5,0)</f>
        <v>#REF!</v>
      </c>
      <c r="H652" s="33" t="s">
        <v>349</v>
      </c>
      <c r="I652" s="64">
        <v>0</v>
      </c>
      <c r="J652" s="65"/>
      <c r="K652" s="64">
        <v>0</v>
      </c>
    </row>
    <row r="653" spans="1:11">
      <c r="A653" s="34" t="s">
        <v>350</v>
      </c>
      <c r="B653" s="31" t="e">
        <f>VLOOKUP($A652,'CBT Wages'!$B$6:$AE$49,3,0)</f>
        <v>#REF!</v>
      </c>
      <c r="C653" s="21"/>
      <c r="D653" s="21"/>
      <c r="E653" s="35"/>
      <c r="F653" s="35"/>
      <c r="G653" s="35"/>
      <c r="H653" s="151" t="s">
        <v>351</v>
      </c>
      <c r="I653" s="174">
        <v>0</v>
      </c>
      <c r="J653" s="176"/>
      <c r="K653" s="174">
        <v>0</v>
      </c>
    </row>
    <row r="654" spans="1:11">
      <c r="A654" s="36" t="s">
        <v>352</v>
      </c>
      <c r="B654" s="27" t="e">
        <f>VLOOKUP($A652,'CBT Wages'!$B$6:$AE$49,4,0)</f>
        <v>#REF!</v>
      </c>
      <c r="C654" s="21"/>
      <c r="D654" s="21"/>
      <c r="E654" s="28" t="s">
        <v>322</v>
      </c>
      <c r="F654" s="37" t="e">
        <f>VLOOKUP($A652,'CBT OT'!$B$6:$O$431,9,0)</f>
        <v>#REF!</v>
      </c>
      <c r="G654" s="38"/>
      <c r="H654" s="152"/>
      <c r="I654" s="175"/>
      <c r="J654" s="177"/>
      <c r="K654" s="175"/>
    </row>
    <row r="655" spans="1:11">
      <c r="A655" s="39" t="s">
        <v>353</v>
      </c>
      <c r="B655" s="40" t="e">
        <f>VLOOKUP($A652,'CBT Wages'!$B$6:$AR$49,44,0)</f>
        <v>#REF!</v>
      </c>
      <c r="C655" s="41"/>
      <c r="D655" s="41"/>
      <c r="E655" s="35" t="s">
        <v>354</v>
      </c>
      <c r="F655" s="37" t="e">
        <f>VLOOKUP($A652,'CBT OT'!$B$6:$V$431,16,0)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>
      <c r="A656" s="168" t="s">
        <v>356</v>
      </c>
      <c r="B656" s="169"/>
      <c r="C656" s="163" t="s">
        <v>357</v>
      </c>
      <c r="D656" s="164"/>
      <c r="E656" s="45"/>
      <c r="F656" s="170" t="s">
        <v>358</v>
      </c>
      <c r="G656" s="164"/>
      <c r="H656" s="171" t="s">
        <v>359</v>
      </c>
      <c r="I656" s="161"/>
      <c r="J656" s="172" t="s">
        <v>360</v>
      </c>
      <c r="K656" s="173"/>
    </row>
    <row r="657" spans="1:11">
      <c r="A657" s="46" t="s">
        <v>361</v>
      </c>
      <c r="B657" s="47" t="e">
        <f>VLOOKUP($A652,'CBT Wages'!$B$6:$AE$49,15,0)</f>
        <v>#REF!</v>
      </c>
      <c r="C657" s="31" t="e">
        <f>VLOOKUP($A652,'CBT Wages'!$B$6:$AE$49,20,0)</f>
        <v>#REF!</v>
      </c>
      <c r="D657" s="48"/>
      <c r="E657" s="49"/>
      <c r="F657" s="153" t="e">
        <f>SUM(C657:E657)</f>
        <v>#REF!</v>
      </c>
      <c r="G657" s="154"/>
      <c r="H657" s="34" t="s">
        <v>362</v>
      </c>
      <c r="I657" s="26" t="e">
        <f>VLOOKUP($A652,'CBT Wages'!$B$6:$AE$49,29,0)</f>
        <v>#REF!</v>
      </c>
      <c r="J657" s="155"/>
      <c r="K657" s="156"/>
    </row>
    <row r="658" spans="1:11" ht="14.25">
      <c r="A658" s="46" t="s">
        <v>363</v>
      </c>
      <c r="B658" s="50" t="e">
        <f>VLOOKUP($A652,'CBT Wages'!$B$6:$AE$49,16,0)</f>
        <v>#REF!</v>
      </c>
      <c r="C658" s="51" t="e">
        <f>VLOOKUP($A652,'CBT Wages'!$B$6:$AE$49,21,0)</f>
        <v>#REF!</v>
      </c>
      <c r="D658" s="52"/>
      <c r="E658" s="38"/>
      <c r="F658" s="157" t="e">
        <f>SUM(C658:E658)</f>
        <v>#REF!</v>
      </c>
      <c r="G658" s="158"/>
      <c r="H658" s="36" t="s">
        <v>364</v>
      </c>
      <c r="I658" s="68" t="e">
        <f>VLOOKUP($A652,'CBT Wages'!$B$6:$AE$49,28,0)</f>
        <v>#REF!</v>
      </c>
      <c r="J658" s="159" t="e">
        <f>F665-I665</f>
        <v>#REF!</v>
      </c>
      <c r="K658" s="160"/>
    </row>
    <row r="659" spans="1:11">
      <c r="A659" s="46" t="s">
        <v>365</v>
      </c>
      <c r="B659" s="50" t="e">
        <f>VLOOKUP($A652,'CBT Wages'!$B$6:$AE$49,17,0)</f>
        <v>#REF!</v>
      </c>
      <c r="C659" s="51" t="e">
        <f>VLOOKUP($A652,'CBT Wages'!$B$6:$AE$49,22,0)</f>
        <v>#REF!</v>
      </c>
      <c r="D659" s="52"/>
      <c r="E659" s="38"/>
      <c r="F659" s="157" t="e">
        <f>SUM(C659:E659)</f>
        <v>#REF!</v>
      </c>
      <c r="G659" s="158"/>
      <c r="H659" s="36" t="s">
        <v>366</v>
      </c>
      <c r="I659" s="68" t="e">
        <f>VLOOKUP($A652,'CBT Wages'!$B$6:$AE$49,30,0)</f>
        <v>#REF!</v>
      </c>
      <c r="J659" s="161" t="s">
        <v>367</v>
      </c>
      <c r="K659" s="162"/>
    </row>
    <row r="660" spans="1:11">
      <c r="A660" s="46" t="s">
        <v>368</v>
      </c>
      <c r="B660" s="50">
        <v>0</v>
      </c>
      <c r="C660" s="51">
        <v>0</v>
      </c>
      <c r="D660" s="52"/>
      <c r="E660" s="38"/>
      <c r="F660" s="157">
        <f>SUM(D660:E660)</f>
        <v>0</v>
      </c>
      <c r="G660" s="158"/>
      <c r="H660" s="36" t="s">
        <v>369</v>
      </c>
      <c r="I660" s="68"/>
      <c r="J660" s="163"/>
      <c r="K660" s="164"/>
    </row>
    <row r="661" spans="1:11">
      <c r="A661" s="46" t="s">
        <v>370</v>
      </c>
      <c r="B661" s="50" t="e">
        <f>VLOOKUP($A652,'CBT Wages'!$B$6:$AE$49,18,0)</f>
        <v>#REF!</v>
      </c>
      <c r="C661" s="51" t="e">
        <f>VLOOKUP($A652,'CBT Wages'!$B$6:$AE$49,23,0)</f>
        <v>#REF!</v>
      </c>
      <c r="D661" s="52"/>
      <c r="E661" s="38"/>
      <c r="F661" s="157" t="e">
        <f>SUM(C661:E661)</f>
        <v>#REF!</v>
      </c>
      <c r="G661" s="158"/>
      <c r="H661" s="36" t="s">
        <v>371</v>
      </c>
      <c r="I661" s="68"/>
      <c r="J661" s="163"/>
      <c r="K661" s="164"/>
    </row>
    <row r="662" spans="1:11">
      <c r="A662" s="46" t="s">
        <v>372</v>
      </c>
      <c r="B662" s="53">
        <v>0</v>
      </c>
      <c r="C662" s="51" t="e">
        <f>VLOOKUP($A652,'CBT Wages'!$B$6:$AE$49,25,0)</f>
        <v>#REF!</v>
      </c>
      <c r="D662" s="52"/>
      <c r="E662" s="38"/>
      <c r="F662" s="157" t="e">
        <f>SUM(C662:E662)</f>
        <v>#REF!</v>
      </c>
      <c r="G662" s="158"/>
      <c r="H662" s="51"/>
      <c r="I662" s="68"/>
      <c r="J662" s="163"/>
      <c r="K662" s="164"/>
    </row>
    <row r="663" spans="1:11">
      <c r="A663" s="46" t="s">
        <v>374</v>
      </c>
      <c r="B663" s="53">
        <v>0</v>
      </c>
      <c r="C663" s="51" t="e">
        <f>VLOOKUP($A652,'CBT Wages'!$B$6:$AE$49,26,0)</f>
        <v>#REF!</v>
      </c>
      <c r="D663" s="52"/>
      <c r="E663" s="38"/>
      <c r="F663" s="157" t="e">
        <f>SUM(C663:E663)</f>
        <v>#REF!</v>
      </c>
      <c r="G663" s="158"/>
      <c r="H663" s="51"/>
      <c r="I663" s="68"/>
      <c r="J663" s="163"/>
      <c r="K663" s="164"/>
    </row>
    <row r="664" spans="1:11">
      <c r="A664" s="54" t="s">
        <v>375</v>
      </c>
      <c r="B664" s="55"/>
      <c r="C664" s="143"/>
      <c r="D664" s="144"/>
      <c r="E664" s="42"/>
      <c r="F664" s="143">
        <f>SUM(D664:E664)</f>
        <v>0</v>
      </c>
      <c r="G664" s="145"/>
      <c r="H664" s="40"/>
      <c r="I664" s="69"/>
      <c r="J664" s="165"/>
      <c r="K664" s="152"/>
    </row>
    <row r="665" spans="1:11">
      <c r="A665" s="56" t="s">
        <v>320</v>
      </c>
      <c r="B665" s="57" t="e">
        <f>SUM(B657:B664)</f>
        <v>#REF!</v>
      </c>
      <c r="C665" s="146" t="e">
        <f>SUM(C657:D664)</f>
        <v>#REF!</v>
      </c>
      <c r="D665" s="147"/>
      <c r="E665" s="58"/>
      <c r="F665" s="146" t="e">
        <f>SUM(F657:F664)+F655</f>
        <v>#REF!</v>
      </c>
      <c r="G665" s="148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Wages'!$B$6:$AF$49,6,0)</f>
        <v>#REF!</v>
      </c>
    </row>
    <row r="667" spans="1:11" ht="15.75">
      <c r="A667" s="20" t="s">
        <v>337</v>
      </c>
      <c r="B667" s="21"/>
      <c r="C667" s="21"/>
      <c r="D667" s="21"/>
      <c r="E667" s="178" t="str">
        <f>+$E$1</f>
        <v>Salary Slip Oct 2019</v>
      </c>
      <c r="F667" s="178"/>
      <c r="G667" s="178"/>
      <c r="H667" s="178"/>
      <c r="I667" s="178"/>
      <c r="J667" s="178"/>
      <c r="K667" s="179"/>
    </row>
    <row r="668" spans="1:11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>
      <c r="A670" s="30" t="e">
        <f>+'CBT Wages'!#REF!</f>
        <v>#REF!</v>
      </c>
      <c r="B670" s="31" t="e">
        <f>VLOOKUP($A670,'CBT Wages'!$B$6:$AE$49,8,0)</f>
        <v>#REF!</v>
      </c>
      <c r="C670" s="26"/>
      <c r="D670" s="31" t="e">
        <f>VLOOKUP($A670,'CBT Wages'!$B$6:$AE$49,9,0)</f>
        <v>#REF!</v>
      </c>
      <c r="E670" s="31" t="e">
        <f>VLOOKUP($A670,'CBT Wages'!$B$6:$AE$49,10,0)</f>
        <v>#REF!</v>
      </c>
      <c r="F670" s="31" t="e">
        <f>VLOOKUP($A670,'CBT Wages'!$B$6:$AE$49,14,0)</f>
        <v>#REF!</v>
      </c>
      <c r="G670" s="32" t="e">
        <f>VLOOKUP($A670,'CBT Wages'!$B$6:$AE$49,5,0)</f>
        <v>#REF!</v>
      </c>
      <c r="H670" s="33" t="s">
        <v>349</v>
      </c>
      <c r="I670" s="64">
        <v>0</v>
      </c>
      <c r="J670" s="65"/>
      <c r="K670" s="64">
        <v>0</v>
      </c>
    </row>
    <row r="671" spans="1:11">
      <c r="A671" s="34" t="s">
        <v>350</v>
      </c>
      <c r="B671" s="31" t="e">
        <f>VLOOKUP($A670,'CBT Wages'!$B$6:$AE$49,3,0)</f>
        <v>#REF!</v>
      </c>
      <c r="C671" s="21"/>
      <c r="D671" s="21"/>
      <c r="E671" s="35"/>
      <c r="F671" s="35"/>
      <c r="G671" s="35"/>
      <c r="H671" s="151" t="s">
        <v>351</v>
      </c>
      <c r="I671" s="174">
        <v>0</v>
      </c>
      <c r="J671" s="176"/>
      <c r="K671" s="174">
        <v>0</v>
      </c>
    </row>
    <row r="672" spans="1:11">
      <c r="A672" s="36" t="s">
        <v>352</v>
      </c>
      <c r="B672" s="27" t="e">
        <f>VLOOKUP($A670,'CBT Wages'!$B$6:$AE$49,4,0)</f>
        <v>#REF!</v>
      </c>
      <c r="C672" s="21"/>
      <c r="D672" s="21"/>
      <c r="E672" s="28" t="s">
        <v>322</v>
      </c>
      <c r="F672" s="37" t="e">
        <f>VLOOKUP($A670,'CBT OT'!$B$6:$O$431,9,0)</f>
        <v>#REF!</v>
      </c>
      <c r="G672" s="38"/>
      <c r="H672" s="152"/>
      <c r="I672" s="175"/>
      <c r="J672" s="177"/>
      <c r="K672" s="175"/>
    </row>
    <row r="673" spans="1:19">
      <c r="A673" s="39" t="s">
        <v>353</v>
      </c>
      <c r="B673" s="40" t="e">
        <f>VLOOKUP($A670,'CBT Wages'!$B$6:$AR$49,44,0)</f>
        <v>#REF!</v>
      </c>
      <c r="C673" s="41"/>
      <c r="D673" s="41"/>
      <c r="E673" s="35" t="s">
        <v>354</v>
      </c>
      <c r="F673" s="37" t="e">
        <f>VLOOKUP($A670,'CBT OT'!$B$6:$V$431,16,0)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>
      <c r="A674" s="168" t="s">
        <v>356</v>
      </c>
      <c r="B674" s="169"/>
      <c r="C674" s="163" t="s">
        <v>357</v>
      </c>
      <c r="D674" s="164"/>
      <c r="E674" s="45"/>
      <c r="F674" s="170" t="s">
        <v>358</v>
      </c>
      <c r="G674" s="164"/>
      <c r="H674" s="171" t="s">
        <v>359</v>
      </c>
      <c r="I674" s="161"/>
      <c r="J674" s="172" t="s">
        <v>360</v>
      </c>
      <c r="K674" s="173"/>
    </row>
    <row r="675" spans="1:19">
      <c r="A675" s="46" t="s">
        <v>361</v>
      </c>
      <c r="B675" s="47" t="e">
        <f>VLOOKUP($A670,'CBT Wages'!$B$6:$AE$49,15,0)</f>
        <v>#REF!</v>
      </c>
      <c r="C675" s="31" t="e">
        <f>VLOOKUP($A670,'CBT Wages'!$B$6:$AE$49,20,0)</f>
        <v>#REF!</v>
      </c>
      <c r="D675" s="48"/>
      <c r="E675" s="49"/>
      <c r="F675" s="153" t="e">
        <f>SUM(C675:E675)</f>
        <v>#REF!</v>
      </c>
      <c r="G675" s="154"/>
      <c r="H675" s="34" t="s">
        <v>362</v>
      </c>
      <c r="I675" s="26" t="e">
        <f>VLOOKUP($A670,'CBT Wages'!$B$6:$AE$49,29,0)</f>
        <v>#REF!</v>
      </c>
      <c r="J675" s="155"/>
      <c r="K675" s="156"/>
    </row>
    <row r="676" spans="1:19" ht="14.25">
      <c r="A676" s="46" t="s">
        <v>363</v>
      </c>
      <c r="B676" s="50" t="e">
        <f>VLOOKUP($A670,'CBT Wages'!$B$6:$AE$49,16,0)</f>
        <v>#REF!</v>
      </c>
      <c r="C676" s="51" t="e">
        <f>VLOOKUP($A670,'CBT Wages'!$B$6:$AE$49,21,0)</f>
        <v>#REF!</v>
      </c>
      <c r="D676" s="52"/>
      <c r="E676" s="38"/>
      <c r="F676" s="157" t="e">
        <f>SUM(C676:E676)</f>
        <v>#REF!</v>
      </c>
      <c r="G676" s="158"/>
      <c r="H676" s="36" t="s">
        <v>364</v>
      </c>
      <c r="I676" s="68" t="e">
        <f>VLOOKUP($A670,'CBT Wages'!$B$6:$AE$49,28,0)</f>
        <v>#REF!</v>
      </c>
      <c r="J676" s="159" t="e">
        <f>F683-I683</f>
        <v>#REF!</v>
      </c>
      <c r="K676" s="160"/>
      <c r="Q676" s="19" t="s">
        <v>397</v>
      </c>
      <c r="S676" s="19" t="s">
        <v>397</v>
      </c>
    </row>
    <row r="677" spans="1:19">
      <c r="A677" s="46" t="s">
        <v>365</v>
      </c>
      <c r="B677" s="50" t="e">
        <f>VLOOKUP($A670,'CBT Wages'!$B$6:$AE$49,17,0)</f>
        <v>#REF!</v>
      </c>
      <c r="C677" s="51" t="e">
        <f>VLOOKUP($A670,'CBT Wages'!$B$6:$AE$49,22,0)</f>
        <v>#REF!</v>
      </c>
      <c r="D677" s="52"/>
      <c r="E677" s="38"/>
      <c r="F677" s="157" t="e">
        <f>SUM(C677:E677)</f>
        <v>#REF!</v>
      </c>
      <c r="G677" s="158"/>
      <c r="H677" s="36" t="s">
        <v>366</v>
      </c>
      <c r="I677" s="68" t="e">
        <f>VLOOKUP($A670,'CBT Wages'!$B$6:$AE$49,30,0)</f>
        <v>#REF!</v>
      </c>
      <c r="J677" s="161" t="s">
        <v>367</v>
      </c>
      <c r="K677" s="162"/>
    </row>
    <row r="678" spans="1:19">
      <c r="A678" s="46" t="s">
        <v>368</v>
      </c>
      <c r="B678" s="50">
        <v>0</v>
      </c>
      <c r="C678" s="51">
        <v>0</v>
      </c>
      <c r="D678" s="52"/>
      <c r="E678" s="38"/>
      <c r="F678" s="157">
        <f>SUM(D678:E678)</f>
        <v>0</v>
      </c>
      <c r="G678" s="158"/>
      <c r="H678" s="36" t="s">
        <v>369</v>
      </c>
      <c r="I678" s="68"/>
      <c r="J678" s="163"/>
      <c r="K678" s="164"/>
    </row>
    <row r="679" spans="1:19">
      <c r="A679" s="46" t="s">
        <v>370</v>
      </c>
      <c r="B679" s="50" t="e">
        <f>VLOOKUP($A670,'CBT Wages'!$B$6:$AE$49,18,0)</f>
        <v>#REF!</v>
      </c>
      <c r="C679" s="51" t="e">
        <f>VLOOKUP($A670,'CBT Wages'!$B$6:$AE$49,23,0)</f>
        <v>#REF!</v>
      </c>
      <c r="D679" s="52"/>
      <c r="E679" s="38"/>
      <c r="F679" s="157" t="e">
        <f>SUM(C679:E679)</f>
        <v>#REF!</v>
      </c>
      <c r="G679" s="158"/>
      <c r="H679" s="36" t="s">
        <v>371</v>
      </c>
      <c r="I679" s="68"/>
      <c r="J679" s="163"/>
      <c r="K679" s="164"/>
    </row>
    <row r="680" spans="1:19">
      <c r="A680" s="46" t="s">
        <v>372</v>
      </c>
      <c r="B680" s="53">
        <v>0</v>
      </c>
      <c r="C680" s="51" t="e">
        <f>VLOOKUP($A670,'CBT Wages'!$B$6:$AE$49,25,0)</f>
        <v>#REF!</v>
      </c>
      <c r="D680" s="52"/>
      <c r="E680" s="38"/>
      <c r="F680" s="157" t="e">
        <f>SUM(C680:E680)</f>
        <v>#REF!</v>
      </c>
      <c r="G680" s="158"/>
      <c r="H680" s="51"/>
      <c r="I680" s="68"/>
      <c r="J680" s="163"/>
      <c r="K680" s="164"/>
    </row>
    <row r="681" spans="1:19">
      <c r="A681" s="46" t="s">
        <v>374</v>
      </c>
      <c r="B681" s="53">
        <v>0</v>
      </c>
      <c r="C681" s="51" t="e">
        <f>VLOOKUP($A670,'CBT Wages'!$B$6:$AE$49,26,0)</f>
        <v>#REF!</v>
      </c>
      <c r="D681" s="52"/>
      <c r="E681" s="38"/>
      <c r="F681" s="157" t="e">
        <f>SUM(C681:E681)</f>
        <v>#REF!</v>
      </c>
      <c r="G681" s="158"/>
      <c r="H681" s="51"/>
      <c r="I681" s="68"/>
      <c r="J681" s="163"/>
      <c r="K681" s="164"/>
    </row>
    <row r="682" spans="1:19">
      <c r="A682" s="54" t="s">
        <v>375</v>
      </c>
      <c r="B682" s="55"/>
      <c r="C682" s="143"/>
      <c r="D682" s="144"/>
      <c r="E682" s="42"/>
      <c r="F682" s="143">
        <f>SUM(D682:E682)</f>
        <v>0</v>
      </c>
      <c r="G682" s="145"/>
      <c r="H682" s="40"/>
      <c r="I682" s="69"/>
      <c r="J682" s="165"/>
      <c r="K682" s="152"/>
    </row>
    <row r="683" spans="1:19">
      <c r="A683" s="56" t="s">
        <v>320</v>
      </c>
      <c r="B683" s="57" t="e">
        <f>SUM(B675:B682)</f>
        <v>#REF!</v>
      </c>
      <c r="C683" s="146" t="e">
        <f>SUM(C675:D682)</f>
        <v>#REF!</v>
      </c>
      <c r="D683" s="147"/>
      <c r="E683" s="58"/>
      <c r="F683" s="146" t="e">
        <f>SUM(F675:F682)+F673</f>
        <v>#REF!</v>
      </c>
      <c r="G683" s="148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Wages'!$B$6:$AF$49,6,0)</f>
        <v>#REF!</v>
      </c>
    </row>
    <row r="685" spans="1:19" ht="15.75">
      <c r="A685" s="20" t="s">
        <v>337</v>
      </c>
      <c r="B685" s="21"/>
      <c r="C685" s="21"/>
      <c r="D685" s="21"/>
      <c r="E685" s="178" t="str">
        <f>+$E$1</f>
        <v>Salary Slip Oct 2019</v>
      </c>
      <c r="F685" s="178"/>
      <c r="G685" s="178"/>
      <c r="H685" s="178"/>
      <c r="I685" s="178"/>
      <c r="J685" s="178"/>
      <c r="K685" s="179"/>
    </row>
    <row r="686" spans="1:19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>
      <c r="A688" s="30" t="e">
        <f>+'CBT Wages'!#REF!</f>
        <v>#REF!</v>
      </c>
      <c r="B688" s="31" t="e">
        <f>VLOOKUP($A688,'CBT Wages'!$B$6:$AE$49,8,0)</f>
        <v>#REF!</v>
      </c>
      <c r="C688" s="26"/>
      <c r="D688" s="31" t="e">
        <f>VLOOKUP($A688,'CBT Wages'!$B$6:$AE$49,9,0)</f>
        <v>#REF!</v>
      </c>
      <c r="E688" s="31" t="e">
        <f>VLOOKUP($A688,'CBT Wages'!$B$6:$AE$49,10,0)</f>
        <v>#REF!</v>
      </c>
      <c r="F688" s="31" t="e">
        <f>VLOOKUP($A688,'CBT Wages'!$B$6:$AE$49,14,0)</f>
        <v>#REF!</v>
      </c>
      <c r="G688" s="32" t="e">
        <f>VLOOKUP($A688,'CBT Wages'!$B$6:$AE$49,5,0)</f>
        <v>#REF!</v>
      </c>
      <c r="H688" s="33" t="s">
        <v>349</v>
      </c>
      <c r="I688" s="64">
        <v>0</v>
      </c>
      <c r="J688" s="65"/>
      <c r="K688" s="64">
        <v>0</v>
      </c>
    </row>
    <row r="689" spans="1:11">
      <c r="A689" s="34" t="s">
        <v>350</v>
      </c>
      <c r="B689" s="31" t="e">
        <f>VLOOKUP($A688,'CBT Wages'!$B$6:$AE$49,3,0)</f>
        <v>#REF!</v>
      </c>
      <c r="C689" s="21"/>
      <c r="D689" s="21"/>
      <c r="E689" s="35"/>
      <c r="F689" s="35"/>
      <c r="G689" s="35"/>
      <c r="H689" s="151" t="s">
        <v>351</v>
      </c>
      <c r="I689" s="174">
        <v>0</v>
      </c>
      <c r="J689" s="176"/>
      <c r="K689" s="174">
        <v>0</v>
      </c>
    </row>
    <row r="690" spans="1:11">
      <c r="A690" s="36" t="s">
        <v>352</v>
      </c>
      <c r="B690" s="27" t="e">
        <f>VLOOKUP($A688,'CBT Wages'!$B$6:$AE$49,4,0)</f>
        <v>#REF!</v>
      </c>
      <c r="C690" s="21"/>
      <c r="D690" s="21"/>
      <c r="E690" s="28" t="s">
        <v>322</v>
      </c>
      <c r="F690" s="37" t="e">
        <f>VLOOKUP($A688,'CBT OT'!$B$6:$O$431,9,0)</f>
        <v>#REF!</v>
      </c>
      <c r="G690" s="38"/>
      <c r="H690" s="152"/>
      <c r="I690" s="175"/>
      <c r="J690" s="177"/>
      <c r="K690" s="175"/>
    </row>
    <row r="691" spans="1:11">
      <c r="A691" s="39" t="s">
        <v>353</v>
      </c>
      <c r="B691" s="40" t="e">
        <f>VLOOKUP($A688,'CBT Wages'!$B$6:$AR$49,44,0)</f>
        <v>#REF!</v>
      </c>
      <c r="C691" s="41"/>
      <c r="D691" s="41"/>
      <c r="E691" s="35" t="s">
        <v>354</v>
      </c>
      <c r="F691" s="37" t="e">
        <f>VLOOKUP($A688,'CBT OT'!$B$6:$V$431,16,0)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>
      <c r="A692" s="168" t="s">
        <v>356</v>
      </c>
      <c r="B692" s="169"/>
      <c r="C692" s="163" t="s">
        <v>357</v>
      </c>
      <c r="D692" s="164"/>
      <c r="E692" s="45"/>
      <c r="F692" s="170" t="s">
        <v>358</v>
      </c>
      <c r="G692" s="164"/>
      <c r="H692" s="171" t="s">
        <v>359</v>
      </c>
      <c r="I692" s="161"/>
      <c r="J692" s="172" t="s">
        <v>360</v>
      </c>
      <c r="K692" s="173"/>
    </row>
    <row r="693" spans="1:11">
      <c r="A693" s="46" t="s">
        <v>361</v>
      </c>
      <c r="B693" s="47" t="e">
        <f>VLOOKUP($A688,'CBT Wages'!$B$6:$AE$49,15,0)</f>
        <v>#REF!</v>
      </c>
      <c r="C693" s="31" t="e">
        <f>VLOOKUP($A688,'CBT Wages'!$B$6:$AE$49,20,0)</f>
        <v>#REF!</v>
      </c>
      <c r="D693" s="48"/>
      <c r="E693" s="49"/>
      <c r="F693" s="153" t="e">
        <f>SUM(C693:E693)</f>
        <v>#REF!</v>
      </c>
      <c r="G693" s="154"/>
      <c r="H693" s="34" t="s">
        <v>362</v>
      </c>
      <c r="I693" s="26" t="e">
        <f>VLOOKUP($A688,'CBT Wages'!$B$6:$AE$49,29,0)</f>
        <v>#REF!</v>
      </c>
      <c r="J693" s="155"/>
      <c r="K693" s="156"/>
    </row>
    <row r="694" spans="1:11" ht="14.25">
      <c r="A694" s="46" t="s">
        <v>363</v>
      </c>
      <c r="B694" s="50" t="e">
        <f>VLOOKUP($A688,'CBT Wages'!$B$6:$AE$49,16,0)</f>
        <v>#REF!</v>
      </c>
      <c r="C694" s="51" t="e">
        <f>VLOOKUP($A688,'CBT Wages'!$B$6:$AE$49,21,0)</f>
        <v>#REF!</v>
      </c>
      <c r="D694" s="52"/>
      <c r="E694" s="38"/>
      <c r="F694" s="157" t="e">
        <f>SUM(C694:E694)</f>
        <v>#REF!</v>
      </c>
      <c r="G694" s="158"/>
      <c r="H694" s="36" t="s">
        <v>364</v>
      </c>
      <c r="I694" s="68" t="e">
        <f>VLOOKUP($A688,'CBT Wages'!$B$6:$AE$49,28,0)</f>
        <v>#REF!</v>
      </c>
      <c r="J694" s="159" t="e">
        <f>F701-I701</f>
        <v>#REF!</v>
      </c>
      <c r="K694" s="160"/>
    </row>
    <row r="695" spans="1:11">
      <c r="A695" s="46" t="s">
        <v>365</v>
      </c>
      <c r="B695" s="50" t="e">
        <f>VLOOKUP($A688,'CBT Wages'!$B$6:$AE$49,17,0)</f>
        <v>#REF!</v>
      </c>
      <c r="C695" s="51" t="e">
        <f>VLOOKUP($A688,'CBT Wages'!$B$6:$AE$49,22,0)</f>
        <v>#REF!</v>
      </c>
      <c r="D695" s="52"/>
      <c r="E695" s="38"/>
      <c r="F695" s="157" t="e">
        <f>SUM(C695:E695)</f>
        <v>#REF!</v>
      </c>
      <c r="G695" s="158"/>
      <c r="H695" s="36" t="s">
        <v>366</v>
      </c>
      <c r="I695" s="68" t="e">
        <f>VLOOKUP($A688,'CBT Wages'!$B$6:$AE$49,30,0)</f>
        <v>#REF!</v>
      </c>
      <c r="J695" s="161" t="s">
        <v>367</v>
      </c>
      <c r="K695" s="162"/>
    </row>
    <row r="696" spans="1:11">
      <c r="A696" s="46" t="s">
        <v>368</v>
      </c>
      <c r="B696" s="50">
        <v>0</v>
      </c>
      <c r="C696" s="51">
        <v>0</v>
      </c>
      <c r="D696" s="52"/>
      <c r="E696" s="38"/>
      <c r="F696" s="157">
        <f>SUM(D696:E696)</f>
        <v>0</v>
      </c>
      <c r="G696" s="158"/>
      <c r="H696" s="36" t="s">
        <v>369</v>
      </c>
      <c r="I696" s="68"/>
      <c r="J696" s="163"/>
      <c r="K696" s="164"/>
    </row>
    <row r="697" spans="1:11">
      <c r="A697" s="46" t="s">
        <v>370</v>
      </c>
      <c r="B697" s="50" t="e">
        <f>VLOOKUP($A688,'CBT Wages'!$B$6:$AE$49,18,0)</f>
        <v>#REF!</v>
      </c>
      <c r="C697" s="51" t="e">
        <f>VLOOKUP($A688,'CBT Wages'!$B$6:$AE$49,23,0)</f>
        <v>#REF!</v>
      </c>
      <c r="D697" s="52"/>
      <c r="E697" s="38"/>
      <c r="F697" s="157" t="e">
        <f>SUM(C697:E697)</f>
        <v>#REF!</v>
      </c>
      <c r="G697" s="158"/>
      <c r="H697" s="36" t="s">
        <v>371</v>
      </c>
      <c r="I697" s="68"/>
      <c r="J697" s="163"/>
      <c r="K697" s="164"/>
    </row>
    <row r="698" spans="1:11">
      <c r="A698" s="46" t="s">
        <v>372</v>
      </c>
      <c r="B698" s="53">
        <v>0</v>
      </c>
      <c r="C698" s="51" t="e">
        <f>VLOOKUP($A688,'CBT Wages'!$B$6:$AE$49,25,0)</f>
        <v>#REF!</v>
      </c>
      <c r="D698" s="52"/>
      <c r="E698" s="38"/>
      <c r="F698" s="157" t="e">
        <f>SUM(C698:E698)</f>
        <v>#REF!</v>
      </c>
      <c r="G698" s="158"/>
      <c r="H698" s="51"/>
      <c r="I698" s="68"/>
      <c r="J698" s="163"/>
      <c r="K698" s="164"/>
    </row>
    <row r="699" spans="1:11">
      <c r="A699" s="46" t="s">
        <v>374</v>
      </c>
      <c r="B699" s="53">
        <v>0</v>
      </c>
      <c r="C699" s="51" t="e">
        <f>VLOOKUP($A688,'CBT Wages'!$B$6:$AE$49,26,0)</f>
        <v>#REF!</v>
      </c>
      <c r="D699" s="52"/>
      <c r="E699" s="38"/>
      <c r="F699" s="157" t="e">
        <f>SUM(C699:E699)</f>
        <v>#REF!</v>
      </c>
      <c r="G699" s="158"/>
      <c r="H699" s="51"/>
      <c r="I699" s="68"/>
      <c r="J699" s="163"/>
      <c r="K699" s="164"/>
    </row>
    <row r="700" spans="1:11">
      <c r="A700" s="54" t="s">
        <v>375</v>
      </c>
      <c r="B700" s="55"/>
      <c r="C700" s="143"/>
      <c r="D700" s="144"/>
      <c r="E700" s="42"/>
      <c r="F700" s="143">
        <f>SUM(D700:E700)</f>
        <v>0</v>
      </c>
      <c r="G700" s="145"/>
      <c r="H700" s="40"/>
      <c r="I700" s="69"/>
      <c r="J700" s="165"/>
      <c r="K700" s="152"/>
    </row>
    <row r="701" spans="1:11">
      <c r="A701" s="56" t="s">
        <v>320</v>
      </c>
      <c r="B701" s="57" t="e">
        <f>SUM(B693:B700)</f>
        <v>#REF!</v>
      </c>
      <c r="C701" s="146" t="e">
        <f>SUM(C693:D700)</f>
        <v>#REF!</v>
      </c>
      <c r="D701" s="147"/>
      <c r="E701" s="58"/>
      <c r="F701" s="146" t="e">
        <f>SUM(F693:F700)+F691</f>
        <v>#REF!</v>
      </c>
      <c r="G701" s="148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Wages'!$B$6:$AF$49,6,0)</f>
        <v>#REF!</v>
      </c>
    </row>
    <row r="703" spans="1:11" ht="15.75">
      <c r="A703" s="20" t="s">
        <v>337</v>
      </c>
      <c r="B703" s="21"/>
      <c r="C703" s="21"/>
      <c r="D703" s="21"/>
      <c r="E703" s="178" t="str">
        <f>+$E$1</f>
        <v>Salary Slip Oct 2019</v>
      </c>
      <c r="F703" s="178"/>
      <c r="G703" s="178"/>
      <c r="H703" s="178"/>
      <c r="I703" s="178"/>
      <c r="J703" s="178"/>
      <c r="K703" s="179"/>
    </row>
    <row r="704" spans="1:11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>
      <c r="A706" s="30" t="e">
        <f>+'CBT Wages'!#REF!</f>
        <v>#REF!</v>
      </c>
      <c r="B706" s="31" t="e">
        <f>VLOOKUP($A706,'CBT Wages'!$B$6:$AE$49,8,0)</f>
        <v>#REF!</v>
      </c>
      <c r="C706" s="26"/>
      <c r="D706" s="31" t="e">
        <f>VLOOKUP($A706,'CBT Wages'!$B$6:$AE$49,9,0)</f>
        <v>#REF!</v>
      </c>
      <c r="E706" s="31" t="e">
        <f>VLOOKUP($A706,'CBT Wages'!$B$6:$AE$49,10,0)</f>
        <v>#REF!</v>
      </c>
      <c r="F706" s="31" t="e">
        <f>VLOOKUP($A706,'CBT Wages'!$B$6:$AE$49,14,0)</f>
        <v>#REF!</v>
      </c>
      <c r="G706" s="32" t="e">
        <f>VLOOKUP($A706,'CBT Wages'!$B$6:$AE$49,5,0)</f>
        <v>#REF!</v>
      </c>
      <c r="H706" s="33" t="s">
        <v>349</v>
      </c>
      <c r="I706" s="64">
        <v>0</v>
      </c>
      <c r="J706" s="65"/>
      <c r="K706" s="64">
        <v>0</v>
      </c>
    </row>
    <row r="707" spans="1:11">
      <c r="A707" s="34" t="s">
        <v>350</v>
      </c>
      <c r="B707" s="31" t="e">
        <f>VLOOKUP($A706,'CBT Wages'!$B$6:$AE$49,3,0)</f>
        <v>#REF!</v>
      </c>
      <c r="C707" s="21"/>
      <c r="D707" s="21"/>
      <c r="E707" s="35"/>
      <c r="F707" s="35"/>
      <c r="G707" s="35"/>
      <c r="H707" s="151" t="s">
        <v>351</v>
      </c>
      <c r="I707" s="174">
        <v>0</v>
      </c>
      <c r="J707" s="176"/>
      <c r="K707" s="174">
        <v>0</v>
      </c>
    </row>
    <row r="708" spans="1:11">
      <c r="A708" s="36" t="s">
        <v>352</v>
      </c>
      <c r="B708" s="27" t="e">
        <f>VLOOKUP($A706,'CBT Wages'!$B$6:$AE$49,4,0)</f>
        <v>#REF!</v>
      </c>
      <c r="C708" s="21"/>
      <c r="D708" s="21"/>
      <c r="E708" s="28" t="s">
        <v>322</v>
      </c>
      <c r="F708" s="37" t="e">
        <f>VLOOKUP($A706,'CBT OT'!$B$6:$O$431,9,0)</f>
        <v>#REF!</v>
      </c>
      <c r="G708" s="38"/>
      <c r="H708" s="152"/>
      <c r="I708" s="175"/>
      <c r="J708" s="177"/>
      <c r="K708" s="175"/>
    </row>
    <row r="709" spans="1:11">
      <c r="A709" s="39" t="s">
        <v>353</v>
      </c>
      <c r="B709" s="40" t="e">
        <f>VLOOKUP($A706,'CBT Wages'!$B$6:$AR$49,44,0)</f>
        <v>#REF!</v>
      </c>
      <c r="C709" s="41"/>
      <c r="D709" s="41"/>
      <c r="E709" s="35" t="s">
        <v>354</v>
      </c>
      <c r="F709" s="37" t="e">
        <f>VLOOKUP($A706,'CBT OT'!$B$6:$V$431,16,0)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>
      <c r="A710" s="168" t="s">
        <v>356</v>
      </c>
      <c r="B710" s="169"/>
      <c r="C710" s="163" t="s">
        <v>357</v>
      </c>
      <c r="D710" s="164"/>
      <c r="E710" s="45"/>
      <c r="F710" s="170" t="s">
        <v>358</v>
      </c>
      <c r="G710" s="164"/>
      <c r="H710" s="171" t="s">
        <v>359</v>
      </c>
      <c r="I710" s="161"/>
      <c r="J710" s="172" t="s">
        <v>360</v>
      </c>
      <c r="K710" s="173"/>
    </row>
    <row r="711" spans="1:11">
      <c r="A711" s="46" t="s">
        <v>361</v>
      </c>
      <c r="B711" s="47" t="e">
        <f>VLOOKUP($A706,'CBT Wages'!$B$6:$AE$49,15,0)</f>
        <v>#REF!</v>
      </c>
      <c r="C711" s="31" t="e">
        <f>VLOOKUP($A706,'CBT Wages'!$B$6:$AE$49,20,0)</f>
        <v>#REF!</v>
      </c>
      <c r="D711" s="48"/>
      <c r="E711" s="49"/>
      <c r="F711" s="153" t="e">
        <f>SUM(C711:E711)</f>
        <v>#REF!</v>
      </c>
      <c r="G711" s="154"/>
      <c r="H711" s="34" t="s">
        <v>362</v>
      </c>
      <c r="I711" s="26" t="e">
        <f>VLOOKUP($A706,'CBT Wages'!$B$6:$AE$49,29,0)</f>
        <v>#REF!</v>
      </c>
      <c r="J711" s="155"/>
      <c r="K711" s="156"/>
    </row>
    <row r="712" spans="1:11" ht="14.25">
      <c r="A712" s="46" t="s">
        <v>363</v>
      </c>
      <c r="B712" s="50" t="e">
        <f>VLOOKUP($A706,'CBT Wages'!$B$6:$AE$49,16,0)</f>
        <v>#REF!</v>
      </c>
      <c r="C712" s="51" t="e">
        <f>VLOOKUP($A706,'CBT Wages'!$B$6:$AE$49,21,0)</f>
        <v>#REF!</v>
      </c>
      <c r="D712" s="52"/>
      <c r="E712" s="38"/>
      <c r="F712" s="157" t="e">
        <f>SUM(C712:E712)</f>
        <v>#REF!</v>
      </c>
      <c r="G712" s="158"/>
      <c r="H712" s="36" t="s">
        <v>364</v>
      </c>
      <c r="I712" s="68" t="e">
        <f>VLOOKUP($A706,'CBT Wages'!$B$6:$AE$49,28,0)</f>
        <v>#REF!</v>
      </c>
      <c r="J712" s="159" t="e">
        <f>F719-I719</f>
        <v>#REF!</v>
      </c>
      <c r="K712" s="160"/>
    </row>
    <row r="713" spans="1:11">
      <c r="A713" s="46" t="s">
        <v>365</v>
      </c>
      <c r="B713" s="50" t="e">
        <f>VLOOKUP($A706,'CBT Wages'!$B$6:$AE$49,17,0)</f>
        <v>#REF!</v>
      </c>
      <c r="C713" s="51" t="e">
        <f>VLOOKUP($A706,'CBT Wages'!$B$6:$AE$49,22,0)</f>
        <v>#REF!</v>
      </c>
      <c r="D713" s="52"/>
      <c r="E713" s="38"/>
      <c r="F713" s="157" t="e">
        <f>SUM(C713:E713)</f>
        <v>#REF!</v>
      </c>
      <c r="G713" s="158"/>
      <c r="H713" s="36" t="s">
        <v>366</v>
      </c>
      <c r="I713" s="68" t="e">
        <f>VLOOKUP($A706,'CBT Wages'!$B$6:$AE$49,30,0)</f>
        <v>#REF!</v>
      </c>
      <c r="J713" s="161" t="s">
        <v>367</v>
      </c>
      <c r="K713" s="162"/>
    </row>
    <row r="714" spans="1:11">
      <c r="A714" s="46" t="s">
        <v>368</v>
      </c>
      <c r="B714" s="50">
        <v>0</v>
      </c>
      <c r="C714" s="51">
        <v>0</v>
      </c>
      <c r="D714" s="52"/>
      <c r="E714" s="38"/>
      <c r="F714" s="157">
        <f>SUM(D714:E714)</f>
        <v>0</v>
      </c>
      <c r="G714" s="158"/>
      <c r="H714" s="36" t="s">
        <v>369</v>
      </c>
      <c r="I714" s="68"/>
      <c r="J714" s="163"/>
      <c r="K714" s="164"/>
    </row>
    <row r="715" spans="1:11">
      <c r="A715" s="46" t="s">
        <v>370</v>
      </c>
      <c r="B715" s="50" t="e">
        <f>VLOOKUP($A706,'CBT Wages'!$B$6:$AE$49,18,0)</f>
        <v>#REF!</v>
      </c>
      <c r="C715" s="51" t="e">
        <f>VLOOKUP($A706,'CBT Wages'!$B$6:$AE$49,23,0)</f>
        <v>#REF!</v>
      </c>
      <c r="D715" s="52"/>
      <c r="E715" s="38"/>
      <c r="F715" s="157" t="e">
        <f>SUM(C715:E715)</f>
        <v>#REF!</v>
      </c>
      <c r="G715" s="158"/>
      <c r="H715" s="36" t="s">
        <v>371</v>
      </c>
      <c r="I715" s="68"/>
      <c r="J715" s="163"/>
      <c r="K715" s="164"/>
    </row>
    <row r="716" spans="1:11">
      <c r="A716" s="46" t="s">
        <v>372</v>
      </c>
      <c r="B716" s="53">
        <v>0</v>
      </c>
      <c r="C716" s="51" t="e">
        <f>VLOOKUP($A706,'CBT Wages'!$B$6:$AE$49,25,0)</f>
        <v>#REF!</v>
      </c>
      <c r="D716" s="52"/>
      <c r="E716" s="38"/>
      <c r="F716" s="157" t="e">
        <f>SUM(C716:E716)</f>
        <v>#REF!</v>
      </c>
      <c r="G716" s="158"/>
      <c r="H716" s="51"/>
      <c r="I716" s="68"/>
      <c r="J716" s="163"/>
      <c r="K716" s="164"/>
    </row>
    <row r="717" spans="1:11">
      <c r="A717" s="46" t="s">
        <v>374</v>
      </c>
      <c r="B717" s="53">
        <v>0</v>
      </c>
      <c r="C717" s="51" t="e">
        <f>VLOOKUP($A706,'CBT Wages'!$B$6:$AE$49,26,0)</f>
        <v>#REF!</v>
      </c>
      <c r="D717" s="52"/>
      <c r="E717" s="38"/>
      <c r="F717" s="157" t="e">
        <f>SUM(C717:E717)</f>
        <v>#REF!</v>
      </c>
      <c r="G717" s="158"/>
      <c r="H717" s="51"/>
      <c r="I717" s="68"/>
      <c r="J717" s="163"/>
      <c r="K717" s="164"/>
    </row>
    <row r="718" spans="1:11">
      <c r="A718" s="54" t="s">
        <v>375</v>
      </c>
      <c r="B718" s="55"/>
      <c r="C718" s="143"/>
      <c r="D718" s="144"/>
      <c r="E718" s="42"/>
      <c r="F718" s="143">
        <f>SUM(D718:E718)</f>
        <v>0</v>
      </c>
      <c r="G718" s="145"/>
      <c r="H718" s="40"/>
      <c r="I718" s="69"/>
      <c r="J718" s="165"/>
      <c r="K718" s="152"/>
    </row>
    <row r="719" spans="1:11">
      <c r="A719" s="56" t="s">
        <v>320</v>
      </c>
      <c r="B719" s="57" t="e">
        <f>SUM(B711:B718)</f>
        <v>#REF!</v>
      </c>
      <c r="C719" s="146" t="e">
        <f>SUM(C711:D718)</f>
        <v>#REF!</v>
      </c>
      <c r="D719" s="147"/>
      <c r="E719" s="58"/>
      <c r="F719" s="146" t="e">
        <f>SUM(F711:F718)+F709</f>
        <v>#REF!</v>
      </c>
      <c r="G719" s="148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Wages'!$B$6:$AF$49,6,0)</f>
        <v>#REF!</v>
      </c>
    </row>
    <row r="721" spans="1:11" ht="15.75">
      <c r="A721" s="20" t="s">
        <v>337</v>
      </c>
      <c r="B721" s="21"/>
      <c r="C721" s="21"/>
      <c r="D721" s="21"/>
      <c r="E721" s="178" t="str">
        <f>+$E$1</f>
        <v>Salary Slip Oct 2019</v>
      </c>
      <c r="F721" s="178"/>
      <c r="G721" s="178"/>
      <c r="H721" s="178"/>
      <c r="I721" s="178"/>
      <c r="J721" s="178"/>
      <c r="K721" s="179"/>
    </row>
    <row r="722" spans="1:11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>
      <c r="A724" s="30" t="e">
        <f>+'CBT Wages'!#REF!</f>
        <v>#REF!</v>
      </c>
      <c r="B724" s="31" t="e">
        <f>VLOOKUP($A724,'CBT Wages'!$B$6:$AE$49,8,0)</f>
        <v>#REF!</v>
      </c>
      <c r="C724" s="26"/>
      <c r="D724" s="31" t="e">
        <f>VLOOKUP($A724,'CBT Wages'!$B$6:$AE$49,9,0)</f>
        <v>#REF!</v>
      </c>
      <c r="E724" s="31" t="e">
        <f>VLOOKUP($A724,'CBT Wages'!$B$6:$AE$49,10,0)</f>
        <v>#REF!</v>
      </c>
      <c r="F724" s="31" t="e">
        <f>VLOOKUP($A724,'CBT Wages'!$B$6:$AE$49,14,0)</f>
        <v>#REF!</v>
      </c>
      <c r="G724" s="32" t="e">
        <f>VLOOKUP($A724,'CBT Wages'!$B$6:$AE$49,5,0)</f>
        <v>#REF!</v>
      </c>
      <c r="H724" s="33" t="s">
        <v>349</v>
      </c>
      <c r="I724" s="64">
        <v>0</v>
      </c>
      <c r="J724" s="65"/>
      <c r="K724" s="64">
        <v>0</v>
      </c>
    </row>
    <row r="725" spans="1:11">
      <c r="A725" s="34" t="s">
        <v>350</v>
      </c>
      <c r="B725" s="31" t="e">
        <f>VLOOKUP($A724,'CBT Wages'!$B$6:$AE$49,3,0)</f>
        <v>#REF!</v>
      </c>
      <c r="C725" s="21"/>
      <c r="D725" s="21"/>
      <c r="E725" s="35"/>
      <c r="F725" s="35"/>
      <c r="G725" s="35"/>
      <c r="H725" s="151" t="s">
        <v>351</v>
      </c>
      <c r="I725" s="174">
        <v>0</v>
      </c>
      <c r="J725" s="176"/>
      <c r="K725" s="174">
        <v>0</v>
      </c>
    </row>
    <row r="726" spans="1:11">
      <c r="A726" s="36" t="s">
        <v>352</v>
      </c>
      <c r="B726" s="27" t="e">
        <f>VLOOKUP($A724,'CBT Wages'!$B$6:$AE$49,4,0)</f>
        <v>#REF!</v>
      </c>
      <c r="C726" s="21"/>
      <c r="D726" s="21"/>
      <c r="E726" s="28" t="s">
        <v>322</v>
      </c>
      <c r="F726" s="37" t="e">
        <f>VLOOKUP($A724,'CBT OT'!$B$6:$O$431,9,0)</f>
        <v>#REF!</v>
      </c>
      <c r="G726" s="38"/>
      <c r="H726" s="152"/>
      <c r="I726" s="175"/>
      <c r="J726" s="177"/>
      <c r="K726" s="175"/>
    </row>
    <row r="727" spans="1:11">
      <c r="A727" s="39" t="s">
        <v>353</v>
      </c>
      <c r="B727" s="40" t="e">
        <f>VLOOKUP($A724,'CBT Wages'!$B$6:$AR$49,44,0)</f>
        <v>#REF!</v>
      </c>
      <c r="C727" s="41"/>
      <c r="D727" s="41"/>
      <c r="E727" s="35" t="s">
        <v>354</v>
      </c>
      <c r="F727" s="37" t="e">
        <f>VLOOKUP($A724,'CBT OT'!$B$6:$V$431,16,0)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>
      <c r="A728" s="168" t="s">
        <v>356</v>
      </c>
      <c r="B728" s="169"/>
      <c r="C728" s="163" t="s">
        <v>357</v>
      </c>
      <c r="D728" s="164"/>
      <c r="E728" s="45"/>
      <c r="F728" s="170" t="s">
        <v>358</v>
      </c>
      <c r="G728" s="164"/>
      <c r="H728" s="171" t="s">
        <v>359</v>
      </c>
      <c r="I728" s="161"/>
      <c r="J728" s="172" t="s">
        <v>360</v>
      </c>
      <c r="K728" s="173"/>
    </row>
    <row r="729" spans="1:11">
      <c r="A729" s="46" t="s">
        <v>361</v>
      </c>
      <c r="B729" s="47" t="e">
        <f>VLOOKUP($A724,'CBT Wages'!$B$6:$AE$49,15,0)</f>
        <v>#REF!</v>
      </c>
      <c r="C729" s="31" t="e">
        <f>VLOOKUP($A724,'CBT Wages'!$B$6:$AE$49,20,0)</f>
        <v>#REF!</v>
      </c>
      <c r="D729" s="48"/>
      <c r="E729" s="49"/>
      <c r="F729" s="153" t="e">
        <f>SUM(C729:E729)</f>
        <v>#REF!</v>
      </c>
      <c r="G729" s="154"/>
      <c r="H729" s="34" t="s">
        <v>362</v>
      </c>
      <c r="I729" s="26" t="e">
        <f>VLOOKUP($A724,'CBT Wages'!$B$6:$AE$49,29,0)</f>
        <v>#REF!</v>
      </c>
      <c r="J729" s="155"/>
      <c r="K729" s="156"/>
    </row>
    <row r="730" spans="1:11" ht="14.25">
      <c r="A730" s="46" t="s">
        <v>363</v>
      </c>
      <c r="B730" s="50" t="e">
        <f>VLOOKUP($A724,'CBT Wages'!$B$6:$AE$49,16,0)</f>
        <v>#REF!</v>
      </c>
      <c r="C730" s="51" t="e">
        <f>VLOOKUP($A724,'CBT Wages'!$B$6:$AE$49,21,0)</f>
        <v>#REF!</v>
      </c>
      <c r="D730" s="52"/>
      <c r="E730" s="38"/>
      <c r="F730" s="157" t="e">
        <f>SUM(C730:E730)</f>
        <v>#REF!</v>
      </c>
      <c r="G730" s="158"/>
      <c r="H730" s="36" t="s">
        <v>364</v>
      </c>
      <c r="I730" s="68" t="e">
        <f>VLOOKUP($A724,'CBT Wages'!$B$6:$AE$49,28,0)</f>
        <v>#REF!</v>
      </c>
      <c r="J730" s="159" t="e">
        <f>F737-I737</f>
        <v>#REF!</v>
      </c>
      <c r="K730" s="160"/>
    </row>
    <row r="731" spans="1:11">
      <c r="A731" s="46" t="s">
        <v>365</v>
      </c>
      <c r="B731" s="50" t="e">
        <f>VLOOKUP($A724,'CBT Wages'!$B$6:$AE$49,17,0)</f>
        <v>#REF!</v>
      </c>
      <c r="C731" s="51" t="e">
        <f>VLOOKUP($A724,'CBT Wages'!$B$6:$AE$49,22,0)</f>
        <v>#REF!</v>
      </c>
      <c r="D731" s="52"/>
      <c r="E731" s="38"/>
      <c r="F731" s="157" t="e">
        <f>SUM(C731:E731)</f>
        <v>#REF!</v>
      </c>
      <c r="G731" s="158"/>
      <c r="H731" s="36" t="s">
        <v>366</v>
      </c>
      <c r="I731" s="68" t="e">
        <f>VLOOKUP($A724,'CBT Wages'!$B$6:$AE$49,30,0)</f>
        <v>#REF!</v>
      </c>
      <c r="J731" s="161" t="s">
        <v>367</v>
      </c>
      <c r="K731" s="162"/>
    </row>
    <row r="732" spans="1:11">
      <c r="A732" s="46" t="s">
        <v>368</v>
      </c>
      <c r="B732" s="50">
        <v>0</v>
      </c>
      <c r="C732" s="51">
        <v>0</v>
      </c>
      <c r="D732" s="52"/>
      <c r="E732" s="38"/>
      <c r="F732" s="157">
        <f>SUM(D732:E732)</f>
        <v>0</v>
      </c>
      <c r="G732" s="158"/>
      <c r="H732" s="36" t="s">
        <v>369</v>
      </c>
      <c r="I732" s="68"/>
      <c r="J732" s="163"/>
      <c r="K732" s="164"/>
    </row>
    <row r="733" spans="1:11">
      <c r="A733" s="46" t="s">
        <v>370</v>
      </c>
      <c r="B733" s="50" t="e">
        <f>VLOOKUP($A724,'CBT Wages'!$B$6:$AE$49,18,0)</f>
        <v>#REF!</v>
      </c>
      <c r="C733" s="51" t="e">
        <f>VLOOKUP($A724,'CBT Wages'!$B$6:$AE$49,23,0)</f>
        <v>#REF!</v>
      </c>
      <c r="D733" s="52"/>
      <c r="E733" s="38"/>
      <c r="F733" s="157" t="e">
        <f>SUM(C733:E733)</f>
        <v>#REF!</v>
      </c>
      <c r="G733" s="158"/>
      <c r="H733" s="36" t="s">
        <v>371</v>
      </c>
      <c r="I733" s="68"/>
      <c r="J733" s="163"/>
      <c r="K733" s="164"/>
    </row>
    <row r="734" spans="1:11">
      <c r="A734" s="46" t="s">
        <v>372</v>
      </c>
      <c r="B734" s="53">
        <v>0</v>
      </c>
      <c r="C734" s="51" t="e">
        <f>VLOOKUP($A724,'CBT Wages'!$B$6:$AE$49,25,0)</f>
        <v>#REF!</v>
      </c>
      <c r="D734" s="52"/>
      <c r="E734" s="38"/>
      <c r="F734" s="157" t="e">
        <f>SUM(C734:E734)</f>
        <v>#REF!</v>
      </c>
      <c r="G734" s="158"/>
      <c r="H734" s="51"/>
      <c r="I734" s="68"/>
      <c r="J734" s="163"/>
      <c r="K734" s="164"/>
    </row>
    <row r="735" spans="1:11">
      <c r="A735" s="46" t="s">
        <v>374</v>
      </c>
      <c r="B735" s="53">
        <v>0</v>
      </c>
      <c r="C735" s="51" t="e">
        <f>VLOOKUP($A724,'CBT Wages'!$B$6:$AE$49,26,0)</f>
        <v>#REF!</v>
      </c>
      <c r="D735" s="52"/>
      <c r="E735" s="38"/>
      <c r="F735" s="157" t="e">
        <f>SUM(C735:E735)</f>
        <v>#REF!</v>
      </c>
      <c r="G735" s="158"/>
      <c r="H735" s="51"/>
      <c r="I735" s="68"/>
      <c r="J735" s="163"/>
      <c r="K735" s="164"/>
    </row>
    <row r="736" spans="1:11">
      <c r="A736" s="54" t="s">
        <v>375</v>
      </c>
      <c r="B736" s="55"/>
      <c r="C736" s="143"/>
      <c r="D736" s="144"/>
      <c r="E736" s="42"/>
      <c r="F736" s="143">
        <f>SUM(D736:E736)</f>
        <v>0</v>
      </c>
      <c r="G736" s="145"/>
      <c r="H736" s="40"/>
      <c r="I736" s="69"/>
      <c r="J736" s="165"/>
      <c r="K736" s="152"/>
    </row>
    <row r="737" spans="1:11">
      <c r="A737" s="56" t="s">
        <v>320</v>
      </c>
      <c r="B737" s="57" t="e">
        <f>SUM(B729:B736)</f>
        <v>#REF!</v>
      </c>
      <c r="C737" s="146" t="e">
        <f>SUM(C729:D736)</f>
        <v>#REF!</v>
      </c>
      <c r="D737" s="147"/>
      <c r="E737" s="58"/>
      <c r="F737" s="146" t="e">
        <f>SUM(F729:F736)+F727</f>
        <v>#REF!</v>
      </c>
      <c r="G737" s="148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Wages'!$B$6:$AF$49,6,0)</f>
        <v>#REF!</v>
      </c>
    </row>
    <row r="739" spans="1:11" ht="15.75">
      <c r="A739" s="20" t="s">
        <v>337</v>
      </c>
      <c r="B739" s="21"/>
      <c r="C739" s="21"/>
      <c r="D739" s="21"/>
      <c r="E739" s="178" t="str">
        <f>+$E$1</f>
        <v>Salary Slip Oct 2019</v>
      </c>
      <c r="F739" s="178"/>
      <c r="G739" s="178"/>
      <c r="H739" s="178"/>
      <c r="I739" s="178"/>
      <c r="J739" s="178"/>
      <c r="K739" s="179"/>
    </row>
    <row r="740" spans="1:11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>
      <c r="A742" s="30" t="e">
        <f>+'CBT Wages'!#REF!</f>
        <v>#REF!</v>
      </c>
      <c r="B742" s="31" t="e">
        <f>VLOOKUP($A742,'CBT Wages'!$B$6:$AE$49,8,0)</f>
        <v>#REF!</v>
      </c>
      <c r="C742" s="26"/>
      <c r="D742" s="31" t="e">
        <f>VLOOKUP($A742,'CBT Wages'!$B$6:$AE$49,9,0)</f>
        <v>#REF!</v>
      </c>
      <c r="E742" s="31" t="e">
        <f>VLOOKUP($A742,'CBT Wages'!$B$6:$AE$49,10,0)</f>
        <v>#REF!</v>
      </c>
      <c r="F742" s="31" t="e">
        <f>VLOOKUP($A742,'CBT Wages'!$B$6:$AE$49,14,0)</f>
        <v>#REF!</v>
      </c>
      <c r="G742" s="32" t="e">
        <f>VLOOKUP($A742,'CBT Wages'!$B$6:$AE$49,5,0)</f>
        <v>#REF!</v>
      </c>
      <c r="H742" s="33" t="s">
        <v>349</v>
      </c>
      <c r="I742" s="64">
        <v>0</v>
      </c>
      <c r="J742" s="65"/>
      <c r="K742" s="64">
        <v>0</v>
      </c>
    </row>
    <row r="743" spans="1:11">
      <c r="A743" s="34" t="s">
        <v>350</v>
      </c>
      <c r="B743" s="31" t="e">
        <f>VLOOKUP($A742,'CBT Wages'!$B$6:$AE$49,3,0)</f>
        <v>#REF!</v>
      </c>
      <c r="C743" s="21"/>
      <c r="D743" s="21"/>
      <c r="E743" s="35"/>
      <c r="F743" s="35"/>
      <c r="G743" s="35"/>
      <c r="H743" s="151" t="s">
        <v>351</v>
      </c>
      <c r="I743" s="174">
        <v>0</v>
      </c>
      <c r="J743" s="176"/>
      <c r="K743" s="174">
        <v>0</v>
      </c>
    </row>
    <row r="744" spans="1:11">
      <c r="A744" s="36" t="s">
        <v>352</v>
      </c>
      <c r="B744" s="27" t="e">
        <f>VLOOKUP($A742,'CBT Wages'!$B$6:$AE$49,4,0)</f>
        <v>#REF!</v>
      </c>
      <c r="C744" s="21"/>
      <c r="D744" s="21"/>
      <c r="E744" s="28" t="s">
        <v>322</v>
      </c>
      <c r="F744" s="37" t="e">
        <f>VLOOKUP($A742,'CBT OT'!$B$6:$O$431,9,0)</f>
        <v>#REF!</v>
      </c>
      <c r="G744" s="38"/>
      <c r="H744" s="152"/>
      <c r="I744" s="175"/>
      <c r="J744" s="177"/>
      <c r="K744" s="175"/>
    </row>
    <row r="745" spans="1:11">
      <c r="A745" s="39" t="s">
        <v>353</v>
      </c>
      <c r="B745" s="40" t="e">
        <f>VLOOKUP($A742,'CBT Wages'!$B$6:$AR$49,44,0)</f>
        <v>#REF!</v>
      </c>
      <c r="C745" s="41"/>
      <c r="D745" s="41"/>
      <c r="E745" s="35" t="s">
        <v>354</v>
      </c>
      <c r="F745" s="37" t="e">
        <f>VLOOKUP($A742,'CBT OT'!$B$6:$V$431,16,0)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>
      <c r="A746" s="168" t="s">
        <v>356</v>
      </c>
      <c r="B746" s="169"/>
      <c r="C746" s="163" t="s">
        <v>357</v>
      </c>
      <c r="D746" s="164"/>
      <c r="E746" s="45"/>
      <c r="F746" s="170" t="s">
        <v>358</v>
      </c>
      <c r="G746" s="164"/>
      <c r="H746" s="171" t="s">
        <v>359</v>
      </c>
      <c r="I746" s="161"/>
      <c r="J746" s="172" t="s">
        <v>360</v>
      </c>
      <c r="K746" s="173"/>
    </row>
    <row r="747" spans="1:11">
      <c r="A747" s="46" t="s">
        <v>361</v>
      </c>
      <c r="B747" s="47" t="e">
        <f>VLOOKUP($A742,'CBT Wages'!$B$6:$AE$49,15,0)</f>
        <v>#REF!</v>
      </c>
      <c r="C747" s="31" t="e">
        <f>VLOOKUP($A742,'CBT Wages'!$B$6:$AE$49,20,0)</f>
        <v>#REF!</v>
      </c>
      <c r="D747" s="48"/>
      <c r="E747" s="49"/>
      <c r="F747" s="153" t="e">
        <f>SUM(C747:E747)</f>
        <v>#REF!</v>
      </c>
      <c r="G747" s="154"/>
      <c r="H747" s="34" t="s">
        <v>362</v>
      </c>
      <c r="I747" s="26" t="e">
        <f>VLOOKUP($A742,'CBT Wages'!$B$6:$AE$49,29,0)</f>
        <v>#REF!</v>
      </c>
      <c r="J747" s="155"/>
      <c r="K747" s="156"/>
    </row>
    <row r="748" spans="1:11" ht="14.25">
      <c r="A748" s="46" t="s">
        <v>363</v>
      </c>
      <c r="B748" s="50" t="e">
        <f>VLOOKUP($A742,'CBT Wages'!$B$6:$AE$49,16,0)</f>
        <v>#REF!</v>
      </c>
      <c r="C748" s="51" t="e">
        <f>VLOOKUP($A742,'CBT Wages'!$B$6:$AE$49,21,0)</f>
        <v>#REF!</v>
      </c>
      <c r="D748" s="52"/>
      <c r="E748" s="38"/>
      <c r="F748" s="157" t="e">
        <f>SUM(C748:E748)</f>
        <v>#REF!</v>
      </c>
      <c r="G748" s="158"/>
      <c r="H748" s="36" t="s">
        <v>364</v>
      </c>
      <c r="I748" s="68" t="e">
        <f>VLOOKUP($A742,'CBT Wages'!$B$6:$AE$49,28,0)</f>
        <v>#REF!</v>
      </c>
      <c r="J748" s="159" t="e">
        <f>F755-I755</f>
        <v>#REF!</v>
      </c>
      <c r="K748" s="160"/>
    </row>
    <row r="749" spans="1:11">
      <c r="A749" s="46" t="s">
        <v>365</v>
      </c>
      <c r="B749" s="50" t="e">
        <f>VLOOKUP($A742,'CBT Wages'!$B$6:$AE$49,17,0)</f>
        <v>#REF!</v>
      </c>
      <c r="C749" s="51" t="e">
        <f>VLOOKUP($A742,'CBT Wages'!$B$6:$AE$49,22,0)</f>
        <v>#REF!</v>
      </c>
      <c r="D749" s="52"/>
      <c r="E749" s="38"/>
      <c r="F749" s="157" t="e">
        <f>SUM(C749:E749)</f>
        <v>#REF!</v>
      </c>
      <c r="G749" s="158"/>
      <c r="H749" s="36" t="s">
        <v>366</v>
      </c>
      <c r="I749" s="68" t="e">
        <f>VLOOKUP($A742,'CBT Wages'!$B$6:$AE$49,30,0)</f>
        <v>#REF!</v>
      </c>
      <c r="J749" s="161" t="s">
        <v>367</v>
      </c>
      <c r="K749" s="162"/>
    </row>
    <row r="750" spans="1:11">
      <c r="A750" s="46" t="s">
        <v>368</v>
      </c>
      <c r="B750" s="50">
        <v>0</v>
      </c>
      <c r="C750" s="51">
        <v>0</v>
      </c>
      <c r="D750" s="52"/>
      <c r="E750" s="38"/>
      <c r="F750" s="157">
        <f>SUM(D750:E750)</f>
        <v>0</v>
      </c>
      <c r="G750" s="158"/>
      <c r="H750" s="36" t="s">
        <v>369</v>
      </c>
      <c r="I750" s="68"/>
      <c r="J750" s="163"/>
      <c r="K750" s="164"/>
    </row>
    <row r="751" spans="1:11">
      <c r="A751" s="46" t="s">
        <v>370</v>
      </c>
      <c r="B751" s="50" t="e">
        <f>VLOOKUP($A742,'CBT Wages'!$B$6:$AE$49,18,0)</f>
        <v>#REF!</v>
      </c>
      <c r="C751" s="51" t="e">
        <f>VLOOKUP($A742,'CBT Wages'!$B$6:$AE$49,23,0)</f>
        <v>#REF!</v>
      </c>
      <c r="D751" s="52"/>
      <c r="E751" s="38"/>
      <c r="F751" s="157" t="e">
        <f>SUM(C751:E751)</f>
        <v>#REF!</v>
      </c>
      <c r="G751" s="158"/>
      <c r="H751" s="36" t="s">
        <v>371</v>
      </c>
      <c r="I751" s="68"/>
      <c r="J751" s="163"/>
      <c r="K751" s="164"/>
    </row>
    <row r="752" spans="1:11">
      <c r="A752" s="46" t="s">
        <v>372</v>
      </c>
      <c r="B752" s="53">
        <v>0</v>
      </c>
      <c r="C752" s="51" t="e">
        <f>VLOOKUP($A742,'CBT Wages'!$B$6:$AE$49,25,0)</f>
        <v>#REF!</v>
      </c>
      <c r="D752" s="52"/>
      <c r="E752" s="38"/>
      <c r="F752" s="157" t="e">
        <f>SUM(C752:E752)</f>
        <v>#REF!</v>
      </c>
      <c r="G752" s="158"/>
      <c r="H752" s="51"/>
      <c r="I752" s="68"/>
      <c r="J752" s="163"/>
      <c r="K752" s="164"/>
    </row>
    <row r="753" spans="1:11">
      <c r="A753" s="46" t="s">
        <v>374</v>
      </c>
      <c r="B753" s="53">
        <v>0</v>
      </c>
      <c r="C753" s="51" t="e">
        <f>VLOOKUP($A742,'CBT Wages'!$B$6:$AE$49,26,0)</f>
        <v>#REF!</v>
      </c>
      <c r="D753" s="52"/>
      <c r="E753" s="38"/>
      <c r="F753" s="157" t="e">
        <f>SUM(C753:E753)</f>
        <v>#REF!</v>
      </c>
      <c r="G753" s="158"/>
      <c r="H753" s="51"/>
      <c r="I753" s="68"/>
      <c r="J753" s="163"/>
      <c r="K753" s="164"/>
    </row>
    <row r="754" spans="1:11">
      <c r="A754" s="54" t="s">
        <v>375</v>
      </c>
      <c r="B754" s="55"/>
      <c r="C754" s="143"/>
      <c r="D754" s="144"/>
      <c r="E754" s="42"/>
      <c r="F754" s="143">
        <f>SUM(D754:E754)</f>
        <v>0</v>
      </c>
      <c r="G754" s="145"/>
      <c r="H754" s="40"/>
      <c r="I754" s="69"/>
      <c r="J754" s="165"/>
      <c r="K754" s="152"/>
    </row>
    <row r="755" spans="1:11">
      <c r="A755" s="56" t="s">
        <v>320</v>
      </c>
      <c r="B755" s="57" t="e">
        <f>SUM(B747:B754)</f>
        <v>#REF!</v>
      </c>
      <c r="C755" s="146" t="e">
        <f>SUM(C747:D754)</f>
        <v>#REF!</v>
      </c>
      <c r="D755" s="147"/>
      <c r="E755" s="58"/>
      <c r="F755" s="146" t="e">
        <f>SUM(F747:F754)+F745</f>
        <v>#REF!</v>
      </c>
      <c r="G755" s="148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Wages'!$B$6:$AF$49,6,0)</f>
        <v>#REF!</v>
      </c>
    </row>
    <row r="757" spans="1:11" ht="15.75">
      <c r="A757" s="20" t="s">
        <v>337</v>
      </c>
      <c r="B757" s="21"/>
      <c r="C757" s="21"/>
      <c r="D757" s="21"/>
      <c r="E757" s="178" t="str">
        <f>+$E$1</f>
        <v>Salary Slip Oct 2019</v>
      </c>
      <c r="F757" s="178"/>
      <c r="G757" s="178"/>
      <c r="H757" s="178"/>
      <c r="I757" s="178"/>
      <c r="J757" s="178"/>
      <c r="K757" s="179"/>
    </row>
    <row r="758" spans="1:11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>
      <c r="A760" s="30" t="e">
        <f>+'CBT Wages'!#REF!</f>
        <v>#REF!</v>
      </c>
      <c r="B760" s="31" t="e">
        <f>VLOOKUP($A760,'CBT Wages'!$B$6:$AE$49,8,0)</f>
        <v>#REF!</v>
      </c>
      <c r="C760" s="26"/>
      <c r="D760" s="31" t="e">
        <f>VLOOKUP($A760,'CBT Wages'!$B$6:$AE$49,9,0)</f>
        <v>#REF!</v>
      </c>
      <c r="E760" s="31" t="e">
        <f>VLOOKUP($A760,'CBT Wages'!$B$6:$AE$49,10,0)</f>
        <v>#REF!</v>
      </c>
      <c r="F760" s="31" t="e">
        <f>VLOOKUP($A760,'CBT Wages'!$B$6:$AE$49,14,0)</f>
        <v>#REF!</v>
      </c>
      <c r="G760" s="32" t="e">
        <f>VLOOKUP($A760,'CBT Wages'!$B$6:$AE$49,5,0)</f>
        <v>#REF!</v>
      </c>
      <c r="H760" s="33" t="s">
        <v>349</v>
      </c>
      <c r="I760" s="64">
        <v>0</v>
      </c>
      <c r="J760" s="65"/>
      <c r="K760" s="64">
        <v>0</v>
      </c>
    </row>
    <row r="761" spans="1:11">
      <c r="A761" s="34" t="s">
        <v>350</v>
      </c>
      <c r="B761" s="31" t="e">
        <f>VLOOKUP($A760,'CBT Wages'!$B$6:$AE$49,3,0)</f>
        <v>#REF!</v>
      </c>
      <c r="C761" s="21"/>
      <c r="D761" s="21"/>
      <c r="E761" s="35"/>
      <c r="F761" s="35"/>
      <c r="G761" s="35"/>
      <c r="H761" s="151" t="s">
        <v>351</v>
      </c>
      <c r="I761" s="174">
        <v>0</v>
      </c>
      <c r="J761" s="176"/>
      <c r="K761" s="174">
        <v>0</v>
      </c>
    </row>
    <row r="762" spans="1:11">
      <c r="A762" s="36" t="s">
        <v>352</v>
      </c>
      <c r="B762" s="27" t="e">
        <f>VLOOKUP($A760,'CBT Wages'!$B$6:$AE$49,4,0)</f>
        <v>#REF!</v>
      </c>
      <c r="C762" s="21"/>
      <c r="D762" s="21"/>
      <c r="E762" s="28" t="s">
        <v>322</v>
      </c>
      <c r="F762" s="37" t="e">
        <f>VLOOKUP($A760,'CBT OT'!$B$6:$O$431,9,0)</f>
        <v>#REF!</v>
      </c>
      <c r="G762" s="38"/>
      <c r="H762" s="152"/>
      <c r="I762" s="175"/>
      <c r="J762" s="177"/>
      <c r="K762" s="175"/>
    </row>
    <row r="763" spans="1:11">
      <c r="A763" s="39" t="s">
        <v>353</v>
      </c>
      <c r="B763" s="40" t="e">
        <f>VLOOKUP($A760,'CBT Wages'!$B$6:$AR$49,44,0)</f>
        <v>#REF!</v>
      </c>
      <c r="C763" s="41"/>
      <c r="D763" s="41"/>
      <c r="E763" s="35" t="s">
        <v>354</v>
      </c>
      <c r="F763" s="37" t="e">
        <f>VLOOKUP($A760,'CBT OT'!$B$6:$V$431,16,0)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>
      <c r="A764" s="168" t="s">
        <v>356</v>
      </c>
      <c r="B764" s="169"/>
      <c r="C764" s="163" t="s">
        <v>357</v>
      </c>
      <c r="D764" s="164"/>
      <c r="E764" s="45"/>
      <c r="F764" s="170" t="s">
        <v>358</v>
      </c>
      <c r="G764" s="164"/>
      <c r="H764" s="171" t="s">
        <v>359</v>
      </c>
      <c r="I764" s="161"/>
      <c r="J764" s="172" t="s">
        <v>360</v>
      </c>
      <c r="K764" s="173"/>
    </row>
    <row r="765" spans="1:11">
      <c r="A765" s="46" t="s">
        <v>361</v>
      </c>
      <c r="B765" s="47" t="e">
        <f>VLOOKUP($A760,'CBT Wages'!$B$6:$AE$49,15,0)</f>
        <v>#REF!</v>
      </c>
      <c r="C765" s="31" t="e">
        <f>VLOOKUP($A760,'CBT Wages'!$B$6:$AE$49,20,0)</f>
        <v>#REF!</v>
      </c>
      <c r="D765" s="48"/>
      <c r="E765" s="49"/>
      <c r="F765" s="153" t="e">
        <f>SUM(C765:E765)</f>
        <v>#REF!</v>
      </c>
      <c r="G765" s="154"/>
      <c r="H765" s="34" t="s">
        <v>362</v>
      </c>
      <c r="I765" s="26" t="e">
        <f>VLOOKUP($A760,'CBT Wages'!$B$6:$AE$49,29,0)</f>
        <v>#REF!</v>
      </c>
      <c r="J765" s="155"/>
      <c r="K765" s="156"/>
    </row>
    <row r="766" spans="1:11" ht="14.25">
      <c r="A766" s="46" t="s">
        <v>363</v>
      </c>
      <c r="B766" s="50" t="e">
        <f>VLOOKUP($A760,'CBT Wages'!$B$6:$AE$49,16,0)</f>
        <v>#REF!</v>
      </c>
      <c r="C766" s="51" t="e">
        <f>VLOOKUP($A760,'CBT Wages'!$B$6:$AE$49,21,0)</f>
        <v>#REF!</v>
      </c>
      <c r="D766" s="52"/>
      <c r="E766" s="38"/>
      <c r="F766" s="157" t="e">
        <f>SUM(C766:E766)</f>
        <v>#REF!</v>
      </c>
      <c r="G766" s="158"/>
      <c r="H766" s="36" t="s">
        <v>364</v>
      </c>
      <c r="I766" s="68" t="e">
        <f>VLOOKUP($A760,'CBT Wages'!$B$6:$AE$49,28,0)</f>
        <v>#REF!</v>
      </c>
      <c r="J766" s="159" t="e">
        <f>F773-I773</f>
        <v>#REF!</v>
      </c>
      <c r="K766" s="160"/>
    </row>
    <row r="767" spans="1:11">
      <c r="A767" s="46" t="s">
        <v>365</v>
      </c>
      <c r="B767" s="50" t="e">
        <f>VLOOKUP($A760,'CBT Wages'!$B$6:$AE$49,17,0)</f>
        <v>#REF!</v>
      </c>
      <c r="C767" s="51" t="e">
        <f>VLOOKUP($A760,'CBT Wages'!$B$6:$AE$49,22,0)</f>
        <v>#REF!</v>
      </c>
      <c r="D767" s="52"/>
      <c r="E767" s="38"/>
      <c r="F767" s="157" t="e">
        <f>SUM(C767:E767)</f>
        <v>#REF!</v>
      </c>
      <c r="G767" s="158"/>
      <c r="H767" s="36" t="s">
        <v>366</v>
      </c>
      <c r="I767" s="68" t="e">
        <f>VLOOKUP($A760,'CBT Wages'!$B$6:$AE$49,30,0)</f>
        <v>#REF!</v>
      </c>
      <c r="J767" s="161" t="s">
        <v>367</v>
      </c>
      <c r="K767" s="162"/>
    </row>
    <row r="768" spans="1:11">
      <c r="A768" s="46" t="s">
        <v>368</v>
      </c>
      <c r="B768" s="50">
        <v>0</v>
      </c>
      <c r="C768" s="51">
        <v>0</v>
      </c>
      <c r="D768" s="52"/>
      <c r="E768" s="38"/>
      <c r="F768" s="157">
        <f>SUM(D768:E768)</f>
        <v>0</v>
      </c>
      <c r="G768" s="158"/>
      <c r="H768" s="36" t="s">
        <v>369</v>
      </c>
      <c r="I768" s="68"/>
      <c r="J768" s="163"/>
      <c r="K768" s="164"/>
    </row>
    <row r="769" spans="1:11">
      <c r="A769" s="46" t="s">
        <v>370</v>
      </c>
      <c r="B769" s="50" t="e">
        <f>VLOOKUP($A760,'CBT Wages'!$B$6:$AE$49,18,0)</f>
        <v>#REF!</v>
      </c>
      <c r="C769" s="51" t="e">
        <f>VLOOKUP($A760,'CBT Wages'!$B$6:$AE$49,23,0)</f>
        <v>#REF!</v>
      </c>
      <c r="D769" s="52"/>
      <c r="E769" s="38"/>
      <c r="F769" s="157" t="e">
        <f>SUM(C769:E769)</f>
        <v>#REF!</v>
      </c>
      <c r="G769" s="158"/>
      <c r="H769" s="36" t="s">
        <v>371</v>
      </c>
      <c r="I769" s="68"/>
      <c r="J769" s="163"/>
      <c r="K769" s="164"/>
    </row>
    <row r="770" spans="1:11">
      <c r="A770" s="46" t="s">
        <v>372</v>
      </c>
      <c r="B770" s="53">
        <v>0</v>
      </c>
      <c r="C770" s="51" t="e">
        <f>VLOOKUP($A760,'CBT Wages'!$B$6:$AE$49,25,0)</f>
        <v>#REF!</v>
      </c>
      <c r="D770" s="52"/>
      <c r="E770" s="38"/>
      <c r="F770" s="157" t="e">
        <f>SUM(C770:E770)</f>
        <v>#REF!</v>
      </c>
      <c r="G770" s="158"/>
      <c r="H770" s="51"/>
      <c r="I770" s="68"/>
      <c r="J770" s="163"/>
      <c r="K770" s="164"/>
    </row>
    <row r="771" spans="1:11">
      <c r="A771" s="46" t="s">
        <v>374</v>
      </c>
      <c r="B771" s="53">
        <v>0</v>
      </c>
      <c r="C771" s="51" t="e">
        <f>VLOOKUP($A760,'CBT Wages'!$B$6:$AE$49,26,0)</f>
        <v>#REF!</v>
      </c>
      <c r="D771" s="52"/>
      <c r="E771" s="38"/>
      <c r="F771" s="157" t="e">
        <f>SUM(C771:E771)</f>
        <v>#REF!</v>
      </c>
      <c r="G771" s="158"/>
      <c r="H771" s="51"/>
      <c r="I771" s="68"/>
      <c r="J771" s="163"/>
      <c r="K771" s="164"/>
    </row>
    <row r="772" spans="1:11">
      <c r="A772" s="54" t="s">
        <v>375</v>
      </c>
      <c r="B772" s="55"/>
      <c r="C772" s="143"/>
      <c r="D772" s="144"/>
      <c r="E772" s="42"/>
      <c r="F772" s="143">
        <f>SUM(D772:E772)</f>
        <v>0</v>
      </c>
      <c r="G772" s="145"/>
      <c r="H772" s="40"/>
      <c r="I772" s="69"/>
      <c r="J772" s="165"/>
      <c r="K772" s="152"/>
    </row>
    <row r="773" spans="1:11">
      <c r="A773" s="56" t="s">
        <v>320</v>
      </c>
      <c r="B773" s="57" t="e">
        <f>SUM(B765:B772)</f>
        <v>#REF!</v>
      </c>
      <c r="C773" s="146" t="e">
        <f>SUM(C765:D772)</f>
        <v>#REF!</v>
      </c>
      <c r="D773" s="147"/>
      <c r="E773" s="58"/>
      <c r="F773" s="146" t="e">
        <f>SUM(F765:F772)+F763</f>
        <v>#REF!</v>
      </c>
      <c r="G773" s="148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Wages'!$B$6:$AF$49,6,0)</f>
        <v>#REF!</v>
      </c>
    </row>
    <row r="775" spans="1:11" ht="15.75">
      <c r="A775" s="20" t="s">
        <v>337</v>
      </c>
      <c r="B775" s="21"/>
      <c r="C775" s="21"/>
      <c r="D775" s="21"/>
      <c r="E775" s="178" t="str">
        <f>+$E$1</f>
        <v>Salary Slip Oct 2019</v>
      </c>
      <c r="F775" s="178"/>
      <c r="G775" s="178"/>
      <c r="H775" s="178"/>
      <c r="I775" s="178"/>
      <c r="J775" s="178"/>
      <c r="K775" s="179"/>
    </row>
    <row r="776" spans="1:11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>
      <c r="A778" s="30" t="e">
        <f>+'CBT Wages'!#REF!</f>
        <v>#REF!</v>
      </c>
      <c r="B778" s="31" t="e">
        <f>VLOOKUP($A778,'CBT Wages'!$B$6:$AE$49,8,0)</f>
        <v>#REF!</v>
      </c>
      <c r="C778" s="26"/>
      <c r="D778" s="31" t="e">
        <f>VLOOKUP($A778,'CBT Wages'!$B$6:$AE$49,9,0)</f>
        <v>#REF!</v>
      </c>
      <c r="E778" s="31" t="e">
        <f>VLOOKUP($A778,'CBT Wages'!$B$6:$AE$49,10,0)</f>
        <v>#REF!</v>
      </c>
      <c r="F778" s="31" t="e">
        <f>VLOOKUP($A778,'CBT Wages'!$B$6:$AE$49,14,0)</f>
        <v>#REF!</v>
      </c>
      <c r="G778" s="32" t="e">
        <f>VLOOKUP($A778,'CBT Wages'!$B$6:$AE$49,5,0)</f>
        <v>#REF!</v>
      </c>
      <c r="H778" s="33" t="s">
        <v>349</v>
      </c>
      <c r="I778" s="64">
        <v>0</v>
      </c>
      <c r="J778" s="65"/>
      <c r="K778" s="64">
        <v>0</v>
      </c>
    </row>
    <row r="779" spans="1:11">
      <c r="A779" s="34" t="s">
        <v>350</v>
      </c>
      <c r="B779" s="31" t="e">
        <f>VLOOKUP($A778,'CBT Wages'!$B$6:$AE$49,3,0)</f>
        <v>#REF!</v>
      </c>
      <c r="C779" s="21"/>
      <c r="D779" s="21"/>
      <c r="E779" s="35"/>
      <c r="F779" s="35"/>
      <c r="G779" s="35"/>
      <c r="H779" s="151" t="s">
        <v>351</v>
      </c>
      <c r="I779" s="174">
        <v>0</v>
      </c>
      <c r="J779" s="176"/>
      <c r="K779" s="174">
        <v>0</v>
      </c>
    </row>
    <row r="780" spans="1:11">
      <c r="A780" s="36" t="s">
        <v>352</v>
      </c>
      <c r="B780" s="27" t="e">
        <f>VLOOKUP($A778,'CBT Wages'!$B$6:$AE$49,4,0)</f>
        <v>#REF!</v>
      </c>
      <c r="C780" s="21"/>
      <c r="D780" s="21"/>
      <c r="E780" s="28" t="s">
        <v>322</v>
      </c>
      <c r="F780" s="37" t="e">
        <f>VLOOKUP($A778,'CBT OT'!$B$6:$O$431,9,0)</f>
        <v>#REF!</v>
      </c>
      <c r="G780" s="38"/>
      <c r="H780" s="152"/>
      <c r="I780" s="175"/>
      <c r="J780" s="177"/>
      <c r="K780" s="175"/>
    </row>
    <row r="781" spans="1:11">
      <c r="A781" s="39" t="s">
        <v>353</v>
      </c>
      <c r="B781" s="40" t="e">
        <f>VLOOKUP($A778,'CBT Wages'!$B$6:$AR$49,44,0)</f>
        <v>#REF!</v>
      </c>
      <c r="C781" s="41"/>
      <c r="D781" s="41"/>
      <c r="E781" s="35" t="s">
        <v>354</v>
      </c>
      <c r="F781" s="37" t="e">
        <f>VLOOKUP($A778,'CBT OT'!$B$6:$V$431,16,0)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>
      <c r="A782" s="168" t="s">
        <v>356</v>
      </c>
      <c r="B782" s="169"/>
      <c r="C782" s="163" t="s">
        <v>357</v>
      </c>
      <c r="D782" s="164"/>
      <c r="E782" s="45"/>
      <c r="F782" s="170" t="s">
        <v>358</v>
      </c>
      <c r="G782" s="164"/>
      <c r="H782" s="171" t="s">
        <v>359</v>
      </c>
      <c r="I782" s="161"/>
      <c r="J782" s="172" t="s">
        <v>360</v>
      </c>
      <c r="K782" s="173"/>
    </row>
    <row r="783" spans="1:11">
      <c r="A783" s="46" t="s">
        <v>361</v>
      </c>
      <c r="B783" s="47" t="e">
        <f>VLOOKUP($A778,'CBT Wages'!$B$6:$AE$49,15,0)</f>
        <v>#REF!</v>
      </c>
      <c r="C783" s="31" t="e">
        <f>VLOOKUP($A778,'CBT Wages'!$B$6:$AE$49,20,0)</f>
        <v>#REF!</v>
      </c>
      <c r="D783" s="48"/>
      <c r="E783" s="49"/>
      <c r="F783" s="153" t="e">
        <f>SUM(C783:E783)</f>
        <v>#REF!</v>
      </c>
      <c r="G783" s="154"/>
      <c r="H783" s="34" t="s">
        <v>362</v>
      </c>
      <c r="I783" s="26" t="e">
        <f>VLOOKUP($A778,'CBT Wages'!$B$6:$AE$49,29,0)</f>
        <v>#REF!</v>
      </c>
      <c r="J783" s="155"/>
      <c r="K783" s="156"/>
    </row>
    <row r="784" spans="1:11" ht="14.25">
      <c r="A784" s="46" t="s">
        <v>363</v>
      </c>
      <c r="B784" s="50" t="e">
        <f>VLOOKUP($A778,'CBT Wages'!$B$6:$AE$49,16,0)</f>
        <v>#REF!</v>
      </c>
      <c r="C784" s="51" t="e">
        <f>VLOOKUP($A778,'CBT Wages'!$B$6:$AE$49,21,0)</f>
        <v>#REF!</v>
      </c>
      <c r="D784" s="52"/>
      <c r="E784" s="38"/>
      <c r="F784" s="157" t="e">
        <f>SUM(C784:E784)</f>
        <v>#REF!</v>
      </c>
      <c r="G784" s="158"/>
      <c r="H784" s="36" t="s">
        <v>364</v>
      </c>
      <c r="I784" s="68" t="e">
        <f>VLOOKUP($A778,'CBT Wages'!$B$6:$AE$49,28,0)</f>
        <v>#REF!</v>
      </c>
      <c r="J784" s="159" t="e">
        <f>F791-I791</f>
        <v>#REF!</v>
      </c>
      <c r="K784" s="160"/>
    </row>
    <row r="785" spans="1:11">
      <c r="A785" s="46" t="s">
        <v>365</v>
      </c>
      <c r="B785" s="50" t="e">
        <f>VLOOKUP($A778,'CBT Wages'!$B$6:$AE$49,17,0)</f>
        <v>#REF!</v>
      </c>
      <c r="C785" s="51" t="e">
        <f>VLOOKUP($A778,'CBT Wages'!$B$6:$AE$49,22,0)</f>
        <v>#REF!</v>
      </c>
      <c r="D785" s="52"/>
      <c r="E785" s="38"/>
      <c r="F785" s="157" t="e">
        <f>SUM(C785:E785)</f>
        <v>#REF!</v>
      </c>
      <c r="G785" s="158"/>
      <c r="H785" s="36" t="s">
        <v>366</v>
      </c>
      <c r="I785" s="68" t="e">
        <f>VLOOKUP($A778,'CBT Wages'!$B$6:$AE$49,30,0)</f>
        <v>#REF!</v>
      </c>
      <c r="J785" s="161" t="s">
        <v>367</v>
      </c>
      <c r="K785" s="162"/>
    </row>
    <row r="786" spans="1:11">
      <c r="A786" s="46" t="s">
        <v>368</v>
      </c>
      <c r="B786" s="50">
        <v>0</v>
      </c>
      <c r="C786" s="51">
        <v>0</v>
      </c>
      <c r="D786" s="52"/>
      <c r="E786" s="38"/>
      <c r="F786" s="157">
        <f>SUM(D786:E786)</f>
        <v>0</v>
      </c>
      <c r="G786" s="158"/>
      <c r="H786" s="36" t="s">
        <v>369</v>
      </c>
      <c r="I786" s="68"/>
      <c r="J786" s="163"/>
      <c r="K786" s="164"/>
    </row>
    <row r="787" spans="1:11">
      <c r="A787" s="46" t="s">
        <v>370</v>
      </c>
      <c r="B787" s="50" t="e">
        <f>VLOOKUP($A778,'CBT Wages'!$B$6:$AE$49,18,0)</f>
        <v>#REF!</v>
      </c>
      <c r="C787" s="51" t="e">
        <f>VLOOKUP($A778,'CBT Wages'!$B$6:$AE$49,23,0)</f>
        <v>#REF!</v>
      </c>
      <c r="D787" s="52"/>
      <c r="E787" s="38"/>
      <c r="F787" s="157" t="e">
        <f>SUM(C787:E787)</f>
        <v>#REF!</v>
      </c>
      <c r="G787" s="158"/>
      <c r="H787" s="36" t="s">
        <v>371</v>
      </c>
      <c r="I787" s="68"/>
      <c r="J787" s="163"/>
      <c r="K787" s="164"/>
    </row>
    <row r="788" spans="1:11">
      <c r="A788" s="46" t="s">
        <v>372</v>
      </c>
      <c r="B788" s="53">
        <v>0</v>
      </c>
      <c r="C788" s="51" t="e">
        <f>VLOOKUP($A778,'CBT Wages'!$B$6:$AE$49,25,0)</f>
        <v>#REF!</v>
      </c>
      <c r="D788" s="52"/>
      <c r="E788" s="38"/>
      <c r="F788" s="157" t="e">
        <f>SUM(C788:E788)</f>
        <v>#REF!</v>
      </c>
      <c r="G788" s="158"/>
      <c r="H788" s="51"/>
      <c r="I788" s="68"/>
      <c r="J788" s="163"/>
      <c r="K788" s="164"/>
    </row>
    <row r="789" spans="1:11">
      <c r="A789" s="46" t="s">
        <v>374</v>
      </c>
      <c r="B789" s="53">
        <v>0</v>
      </c>
      <c r="C789" s="51" t="e">
        <f>VLOOKUP($A778,'CBT Wages'!$B$6:$AE$49,26,0)</f>
        <v>#REF!</v>
      </c>
      <c r="D789" s="52"/>
      <c r="E789" s="38"/>
      <c r="F789" s="157" t="e">
        <f>SUM(C789:E789)</f>
        <v>#REF!</v>
      </c>
      <c r="G789" s="158"/>
      <c r="H789" s="51"/>
      <c r="I789" s="68"/>
      <c r="J789" s="163"/>
      <c r="K789" s="164"/>
    </row>
    <row r="790" spans="1:11">
      <c r="A790" s="54" t="s">
        <v>375</v>
      </c>
      <c r="B790" s="55"/>
      <c r="C790" s="143"/>
      <c r="D790" s="144"/>
      <c r="E790" s="42"/>
      <c r="F790" s="143">
        <f>SUM(D790:E790)</f>
        <v>0</v>
      </c>
      <c r="G790" s="145"/>
      <c r="H790" s="40"/>
      <c r="I790" s="69"/>
      <c r="J790" s="165"/>
      <c r="K790" s="152"/>
    </row>
    <row r="791" spans="1:11">
      <c r="A791" s="56" t="s">
        <v>320</v>
      </c>
      <c r="B791" s="57" t="e">
        <f>SUM(B783:B790)</f>
        <v>#REF!</v>
      </c>
      <c r="C791" s="146" t="e">
        <f>SUM(C783:D790)</f>
        <v>#REF!</v>
      </c>
      <c r="D791" s="147"/>
      <c r="E791" s="58"/>
      <c r="F791" s="146" t="e">
        <f>SUM(F783:F790)+F781</f>
        <v>#REF!</v>
      </c>
      <c r="G791" s="148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Wages'!$B$6:$AF$49,6,0)</f>
        <v>#REF!</v>
      </c>
    </row>
    <row r="793" spans="1:11" ht="15.75">
      <c r="A793" s="20" t="s">
        <v>337</v>
      </c>
      <c r="B793" s="21"/>
      <c r="C793" s="21"/>
      <c r="D793" s="21"/>
      <c r="E793" s="178" t="str">
        <f>+$E$1</f>
        <v>Salary Slip Oct 2019</v>
      </c>
      <c r="F793" s="178"/>
      <c r="G793" s="178"/>
      <c r="H793" s="178"/>
      <c r="I793" s="178"/>
      <c r="J793" s="178"/>
      <c r="K793" s="179"/>
    </row>
    <row r="794" spans="1:11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>
      <c r="A796" s="30" t="e">
        <f>+'CBT Wages'!#REF!</f>
        <v>#REF!</v>
      </c>
      <c r="B796" s="31" t="e">
        <f>VLOOKUP($A796,'CBT Wages'!$B$6:$AE$49,8,0)</f>
        <v>#REF!</v>
      </c>
      <c r="C796" s="26"/>
      <c r="D796" s="31" t="e">
        <f>VLOOKUP($A796,'CBT Wages'!$B$6:$AE$49,9,0)</f>
        <v>#REF!</v>
      </c>
      <c r="E796" s="31" t="e">
        <f>VLOOKUP($A796,'CBT Wages'!$B$6:$AE$49,10,0)</f>
        <v>#REF!</v>
      </c>
      <c r="F796" s="31" t="e">
        <f>VLOOKUP($A796,'CBT Wages'!$B$6:$AE$49,14,0)</f>
        <v>#REF!</v>
      </c>
      <c r="G796" s="32" t="e">
        <f>VLOOKUP($A796,'CBT Wages'!$B$6:$AE$49,5,0)</f>
        <v>#REF!</v>
      </c>
      <c r="H796" s="33" t="s">
        <v>349</v>
      </c>
      <c r="I796" s="64">
        <v>0</v>
      </c>
      <c r="J796" s="65"/>
      <c r="K796" s="64">
        <v>0</v>
      </c>
    </row>
    <row r="797" spans="1:11">
      <c r="A797" s="34" t="s">
        <v>350</v>
      </c>
      <c r="B797" s="31" t="e">
        <f>VLOOKUP($A796,'CBT Wages'!$B$6:$AE$49,3,0)</f>
        <v>#REF!</v>
      </c>
      <c r="C797" s="21"/>
      <c r="D797" s="21"/>
      <c r="E797" s="35"/>
      <c r="F797" s="35"/>
      <c r="G797" s="35"/>
      <c r="H797" s="151" t="s">
        <v>351</v>
      </c>
      <c r="I797" s="174">
        <v>0</v>
      </c>
      <c r="J797" s="176"/>
      <c r="K797" s="174">
        <v>0</v>
      </c>
    </row>
    <row r="798" spans="1:11">
      <c r="A798" s="36" t="s">
        <v>352</v>
      </c>
      <c r="B798" s="27" t="e">
        <f>VLOOKUP($A796,'CBT Wages'!$B$6:$AE$49,4,0)</f>
        <v>#REF!</v>
      </c>
      <c r="C798" s="21"/>
      <c r="D798" s="21"/>
      <c r="E798" s="28" t="s">
        <v>322</v>
      </c>
      <c r="F798" s="37" t="e">
        <f>VLOOKUP($A796,'CBT OT'!$B$6:$O$431,9,0)</f>
        <v>#REF!</v>
      </c>
      <c r="G798" s="38"/>
      <c r="H798" s="152"/>
      <c r="I798" s="175"/>
      <c r="J798" s="177"/>
      <c r="K798" s="175"/>
    </row>
    <row r="799" spans="1:11">
      <c r="A799" s="39" t="s">
        <v>353</v>
      </c>
      <c r="B799" s="40" t="e">
        <f>VLOOKUP($A796,'CBT Wages'!$B$6:$AR$49,44,0)</f>
        <v>#REF!</v>
      </c>
      <c r="C799" s="41"/>
      <c r="D799" s="41"/>
      <c r="E799" s="35" t="s">
        <v>354</v>
      </c>
      <c r="F799" s="37" t="e">
        <f>VLOOKUP($A796,'CBT OT'!$B$6:$V$431,16,0)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>
      <c r="A800" s="168" t="s">
        <v>356</v>
      </c>
      <c r="B800" s="169"/>
      <c r="C800" s="163" t="s">
        <v>357</v>
      </c>
      <c r="D800" s="164"/>
      <c r="E800" s="45"/>
      <c r="F800" s="170" t="s">
        <v>358</v>
      </c>
      <c r="G800" s="164"/>
      <c r="H800" s="171" t="s">
        <v>359</v>
      </c>
      <c r="I800" s="161"/>
      <c r="J800" s="172" t="s">
        <v>360</v>
      </c>
      <c r="K800" s="173"/>
    </row>
    <row r="801" spans="1:11">
      <c r="A801" s="46" t="s">
        <v>361</v>
      </c>
      <c r="B801" s="47" t="e">
        <f>VLOOKUP($A796,'CBT Wages'!$B$6:$AE$49,15,0)</f>
        <v>#REF!</v>
      </c>
      <c r="C801" s="31" t="e">
        <f>VLOOKUP($A796,'CBT Wages'!$B$6:$AE$49,20,0)</f>
        <v>#REF!</v>
      </c>
      <c r="D801" s="48"/>
      <c r="E801" s="49"/>
      <c r="F801" s="153" t="e">
        <f>SUM(C801:E801)</f>
        <v>#REF!</v>
      </c>
      <c r="G801" s="154"/>
      <c r="H801" s="34" t="s">
        <v>362</v>
      </c>
      <c r="I801" s="26" t="e">
        <f>VLOOKUP($A796,'CBT Wages'!$B$6:$AE$49,29,0)</f>
        <v>#REF!</v>
      </c>
      <c r="J801" s="155"/>
      <c r="K801" s="156"/>
    </row>
    <row r="802" spans="1:11" ht="14.25">
      <c r="A802" s="46" t="s">
        <v>363</v>
      </c>
      <c r="B802" s="50" t="e">
        <f>VLOOKUP($A796,'CBT Wages'!$B$6:$AE$49,16,0)</f>
        <v>#REF!</v>
      </c>
      <c r="C802" s="51" t="e">
        <f>VLOOKUP($A796,'CBT Wages'!$B$6:$AE$49,21,0)</f>
        <v>#REF!</v>
      </c>
      <c r="D802" s="52"/>
      <c r="E802" s="38"/>
      <c r="F802" s="157" t="e">
        <f>SUM(C802:E802)</f>
        <v>#REF!</v>
      </c>
      <c r="G802" s="158"/>
      <c r="H802" s="36" t="s">
        <v>364</v>
      </c>
      <c r="I802" s="68" t="e">
        <f>VLOOKUP($A796,'CBT Wages'!$B$6:$AE$49,28,0)</f>
        <v>#REF!</v>
      </c>
      <c r="J802" s="159" t="e">
        <f>F809-I809</f>
        <v>#REF!</v>
      </c>
      <c r="K802" s="160"/>
    </row>
    <row r="803" spans="1:11">
      <c r="A803" s="46" t="s">
        <v>365</v>
      </c>
      <c r="B803" s="50" t="e">
        <f>VLOOKUP($A796,'CBT Wages'!$B$6:$AE$49,17,0)</f>
        <v>#REF!</v>
      </c>
      <c r="C803" s="51" t="e">
        <f>VLOOKUP($A796,'CBT Wages'!$B$6:$AE$49,22,0)</f>
        <v>#REF!</v>
      </c>
      <c r="D803" s="52"/>
      <c r="E803" s="38"/>
      <c r="F803" s="157" t="e">
        <f>SUM(C803:E803)</f>
        <v>#REF!</v>
      </c>
      <c r="G803" s="158"/>
      <c r="H803" s="36" t="s">
        <v>366</v>
      </c>
      <c r="I803" s="68" t="e">
        <f>VLOOKUP($A796,'CBT Wages'!$B$6:$AE$49,30,0)</f>
        <v>#REF!</v>
      </c>
      <c r="J803" s="161" t="s">
        <v>367</v>
      </c>
      <c r="K803" s="162"/>
    </row>
    <row r="804" spans="1:11">
      <c r="A804" s="46" t="s">
        <v>368</v>
      </c>
      <c r="B804" s="50">
        <v>0</v>
      </c>
      <c r="C804" s="51">
        <v>0</v>
      </c>
      <c r="D804" s="52"/>
      <c r="E804" s="38"/>
      <c r="F804" s="157">
        <f>SUM(D804:E804)</f>
        <v>0</v>
      </c>
      <c r="G804" s="158"/>
      <c r="H804" s="36" t="s">
        <v>369</v>
      </c>
      <c r="I804" s="68"/>
      <c r="J804" s="163"/>
      <c r="K804" s="164"/>
    </row>
    <row r="805" spans="1:11">
      <c r="A805" s="46" t="s">
        <v>370</v>
      </c>
      <c r="B805" s="50" t="e">
        <f>VLOOKUP($A796,'CBT Wages'!$B$6:$AE$49,18,0)</f>
        <v>#REF!</v>
      </c>
      <c r="C805" s="51" t="e">
        <f>VLOOKUP($A796,'CBT Wages'!$B$6:$AE$49,23,0)</f>
        <v>#REF!</v>
      </c>
      <c r="D805" s="52"/>
      <c r="E805" s="38"/>
      <c r="F805" s="157" t="e">
        <f>SUM(C805:E805)</f>
        <v>#REF!</v>
      </c>
      <c r="G805" s="158"/>
      <c r="H805" s="36" t="s">
        <v>371</v>
      </c>
      <c r="I805" s="68"/>
      <c r="J805" s="163"/>
      <c r="K805" s="164"/>
    </row>
    <row r="806" spans="1:11">
      <c r="A806" s="46" t="s">
        <v>372</v>
      </c>
      <c r="B806" s="53">
        <v>0</v>
      </c>
      <c r="C806" s="51" t="e">
        <f>VLOOKUP($A796,'CBT Wages'!$B$6:$AE$49,25,0)</f>
        <v>#REF!</v>
      </c>
      <c r="D806" s="52"/>
      <c r="E806" s="38"/>
      <c r="F806" s="157" t="e">
        <f>SUM(C806:E806)</f>
        <v>#REF!</v>
      </c>
      <c r="G806" s="158"/>
      <c r="H806" s="51"/>
      <c r="I806" s="68"/>
      <c r="J806" s="163"/>
      <c r="K806" s="164"/>
    </row>
    <row r="807" spans="1:11">
      <c r="A807" s="46" t="s">
        <v>374</v>
      </c>
      <c r="B807" s="53">
        <v>0</v>
      </c>
      <c r="C807" s="51" t="e">
        <f>VLOOKUP($A796,'CBT Wages'!$B$6:$AE$49,26,0)</f>
        <v>#REF!</v>
      </c>
      <c r="D807" s="52"/>
      <c r="E807" s="38"/>
      <c r="F807" s="157" t="e">
        <f>SUM(C807:E807)</f>
        <v>#REF!</v>
      </c>
      <c r="G807" s="158"/>
      <c r="H807" s="51"/>
      <c r="I807" s="68"/>
      <c r="J807" s="163"/>
      <c r="K807" s="164"/>
    </row>
    <row r="808" spans="1:11">
      <c r="A808" s="54" t="s">
        <v>375</v>
      </c>
      <c r="B808" s="55"/>
      <c r="C808" s="143"/>
      <c r="D808" s="144"/>
      <c r="E808" s="42"/>
      <c r="F808" s="143">
        <f>SUM(D808:E808)</f>
        <v>0</v>
      </c>
      <c r="G808" s="145"/>
      <c r="H808" s="40"/>
      <c r="I808" s="69"/>
      <c r="J808" s="165"/>
      <c r="K808" s="152"/>
    </row>
    <row r="809" spans="1:11">
      <c r="A809" s="56" t="s">
        <v>320</v>
      </c>
      <c r="B809" s="57" t="e">
        <f>SUM(B801:B808)</f>
        <v>#REF!</v>
      </c>
      <c r="C809" s="146" t="e">
        <f>SUM(C801:D808)</f>
        <v>#REF!</v>
      </c>
      <c r="D809" s="147"/>
      <c r="E809" s="58"/>
      <c r="F809" s="146" t="e">
        <f>SUM(F801:F808)+F799</f>
        <v>#REF!</v>
      </c>
      <c r="G809" s="148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Wages'!$B$6:$AF$49,6,0)</f>
        <v>#REF!</v>
      </c>
    </row>
    <row r="811" spans="1:11" ht="15.75">
      <c r="A811" s="20" t="s">
        <v>337</v>
      </c>
      <c r="B811" s="21"/>
      <c r="C811" s="21"/>
      <c r="D811" s="21"/>
      <c r="E811" s="178" t="str">
        <f>+$E$1</f>
        <v>Salary Slip Oct 2019</v>
      </c>
      <c r="F811" s="178"/>
      <c r="G811" s="178"/>
      <c r="H811" s="178"/>
      <c r="I811" s="178"/>
      <c r="J811" s="178"/>
      <c r="K811" s="179"/>
    </row>
    <row r="812" spans="1:11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>
      <c r="A814" s="30" t="e">
        <f>+'CBT Wages'!#REF!</f>
        <v>#REF!</v>
      </c>
      <c r="B814" s="31" t="e">
        <f>VLOOKUP($A814,'CBT Wages'!$B$6:$AE$49,8,0)</f>
        <v>#REF!</v>
      </c>
      <c r="C814" s="26"/>
      <c r="D814" s="31" t="e">
        <f>VLOOKUP($A814,'CBT Wages'!$B$6:$AE$49,9,0)</f>
        <v>#REF!</v>
      </c>
      <c r="E814" s="31" t="e">
        <f>VLOOKUP($A814,'CBT Wages'!$B$6:$AE$49,10,0)</f>
        <v>#REF!</v>
      </c>
      <c r="F814" s="31" t="e">
        <f>VLOOKUP($A814,'CBT Wages'!$B$6:$AE$49,14,0)</f>
        <v>#REF!</v>
      </c>
      <c r="G814" s="32" t="e">
        <f>VLOOKUP($A814,'CBT Wages'!$B$6:$AE$49,5,0)</f>
        <v>#REF!</v>
      </c>
      <c r="H814" s="33" t="s">
        <v>349</v>
      </c>
      <c r="I814" s="64">
        <v>0</v>
      </c>
      <c r="J814" s="65"/>
      <c r="K814" s="64">
        <v>0</v>
      </c>
    </row>
    <row r="815" spans="1:11">
      <c r="A815" s="34" t="s">
        <v>350</v>
      </c>
      <c r="B815" s="31" t="e">
        <f>VLOOKUP($A814,'CBT Wages'!$B$6:$AE$49,3,0)</f>
        <v>#REF!</v>
      </c>
      <c r="C815" s="21"/>
      <c r="D815" s="21"/>
      <c r="E815" s="35"/>
      <c r="F815" s="35"/>
      <c r="G815" s="35"/>
      <c r="H815" s="151" t="s">
        <v>351</v>
      </c>
      <c r="I815" s="174">
        <v>0</v>
      </c>
      <c r="J815" s="176"/>
      <c r="K815" s="174">
        <v>0</v>
      </c>
    </row>
    <row r="816" spans="1:11">
      <c r="A816" s="36" t="s">
        <v>352</v>
      </c>
      <c r="B816" s="27" t="e">
        <f>VLOOKUP($A814,'CBT Wages'!$B$6:$AE$49,4,0)</f>
        <v>#REF!</v>
      </c>
      <c r="C816" s="21"/>
      <c r="D816" s="21"/>
      <c r="E816" s="28" t="s">
        <v>322</v>
      </c>
      <c r="F816" s="37" t="e">
        <f>VLOOKUP($A814,'CBT OT'!$B$6:$O$431,9,0)</f>
        <v>#REF!</v>
      </c>
      <c r="G816" s="38"/>
      <c r="H816" s="152"/>
      <c r="I816" s="175"/>
      <c r="J816" s="177"/>
      <c r="K816" s="175"/>
    </row>
    <row r="817" spans="1:11">
      <c r="A817" s="39" t="s">
        <v>353</v>
      </c>
      <c r="B817" s="40" t="e">
        <f>VLOOKUP($A814,'CBT Wages'!$B$6:$AR$49,44,0)</f>
        <v>#REF!</v>
      </c>
      <c r="C817" s="41"/>
      <c r="D817" s="41"/>
      <c r="E817" s="35" t="s">
        <v>354</v>
      </c>
      <c r="F817" s="37" t="e">
        <f>VLOOKUP($A814,'CBT OT'!$B$6:$V$431,16,0)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>
      <c r="A818" s="168" t="s">
        <v>356</v>
      </c>
      <c r="B818" s="169"/>
      <c r="C818" s="163" t="s">
        <v>357</v>
      </c>
      <c r="D818" s="164"/>
      <c r="E818" s="45"/>
      <c r="F818" s="170" t="s">
        <v>358</v>
      </c>
      <c r="G818" s="164"/>
      <c r="H818" s="171" t="s">
        <v>359</v>
      </c>
      <c r="I818" s="161"/>
      <c r="J818" s="172" t="s">
        <v>360</v>
      </c>
      <c r="K818" s="173"/>
    </row>
    <row r="819" spans="1:11">
      <c r="A819" s="46" t="s">
        <v>361</v>
      </c>
      <c r="B819" s="47" t="e">
        <f>VLOOKUP($A814,'CBT Wages'!$B$6:$AE$49,15,0)</f>
        <v>#REF!</v>
      </c>
      <c r="C819" s="31" t="e">
        <f>VLOOKUP($A814,'CBT Wages'!$B$6:$AE$49,20,0)</f>
        <v>#REF!</v>
      </c>
      <c r="D819" s="48"/>
      <c r="E819" s="49"/>
      <c r="F819" s="153" t="e">
        <f>SUM(C819:E819)</f>
        <v>#REF!</v>
      </c>
      <c r="G819" s="154"/>
      <c r="H819" s="34" t="s">
        <v>362</v>
      </c>
      <c r="I819" s="26" t="e">
        <f>VLOOKUP($A814,'CBT Wages'!$B$6:$AE$49,29,0)</f>
        <v>#REF!</v>
      </c>
      <c r="J819" s="155"/>
      <c r="K819" s="156"/>
    </row>
    <row r="820" spans="1:11" ht="14.25">
      <c r="A820" s="46" t="s">
        <v>363</v>
      </c>
      <c r="B820" s="50" t="e">
        <f>VLOOKUP($A814,'CBT Wages'!$B$6:$AE$49,16,0)</f>
        <v>#REF!</v>
      </c>
      <c r="C820" s="51" t="e">
        <f>VLOOKUP($A814,'CBT Wages'!$B$6:$AE$49,21,0)</f>
        <v>#REF!</v>
      </c>
      <c r="D820" s="52"/>
      <c r="E820" s="38"/>
      <c r="F820" s="157" t="e">
        <f>SUM(C820:E820)</f>
        <v>#REF!</v>
      </c>
      <c r="G820" s="158"/>
      <c r="H820" s="36" t="s">
        <v>364</v>
      </c>
      <c r="I820" s="68" t="e">
        <f>VLOOKUP($A814,'CBT Wages'!$B$6:$AE$49,28,0)</f>
        <v>#REF!</v>
      </c>
      <c r="J820" s="159" t="e">
        <f>F827-I827</f>
        <v>#REF!</v>
      </c>
      <c r="K820" s="160"/>
    </row>
    <row r="821" spans="1:11">
      <c r="A821" s="46" t="s">
        <v>365</v>
      </c>
      <c r="B821" s="50" t="e">
        <f>VLOOKUP($A814,'CBT Wages'!$B$6:$AE$49,17,0)</f>
        <v>#REF!</v>
      </c>
      <c r="C821" s="51" t="e">
        <f>VLOOKUP($A814,'CBT Wages'!$B$6:$AE$49,22,0)</f>
        <v>#REF!</v>
      </c>
      <c r="D821" s="52"/>
      <c r="E821" s="38"/>
      <c r="F821" s="157" t="e">
        <f>SUM(C821:E821)</f>
        <v>#REF!</v>
      </c>
      <c r="G821" s="158"/>
      <c r="H821" s="36" t="s">
        <v>366</v>
      </c>
      <c r="I821" s="68" t="e">
        <f>VLOOKUP($A814,'CBT Wages'!$B$6:$AE$49,30,0)</f>
        <v>#REF!</v>
      </c>
      <c r="J821" s="161" t="s">
        <v>367</v>
      </c>
      <c r="K821" s="162"/>
    </row>
    <row r="822" spans="1:11">
      <c r="A822" s="46" t="s">
        <v>368</v>
      </c>
      <c r="B822" s="50">
        <v>0</v>
      </c>
      <c r="C822" s="51">
        <v>0</v>
      </c>
      <c r="D822" s="52"/>
      <c r="E822" s="38"/>
      <c r="F822" s="157">
        <f>SUM(D822:E822)</f>
        <v>0</v>
      </c>
      <c r="G822" s="158"/>
      <c r="H822" s="36" t="s">
        <v>369</v>
      </c>
      <c r="I822" s="68"/>
      <c r="J822" s="163"/>
      <c r="K822" s="164"/>
    </row>
    <row r="823" spans="1:11">
      <c r="A823" s="46" t="s">
        <v>370</v>
      </c>
      <c r="B823" s="50" t="e">
        <f>VLOOKUP($A814,'CBT Wages'!$B$6:$AE$49,18,0)</f>
        <v>#REF!</v>
      </c>
      <c r="C823" s="51" t="e">
        <f>VLOOKUP($A814,'CBT Wages'!$B$6:$AE$49,23,0)</f>
        <v>#REF!</v>
      </c>
      <c r="D823" s="52"/>
      <c r="E823" s="38"/>
      <c r="F823" s="157" t="e">
        <f>SUM(C823:E823)</f>
        <v>#REF!</v>
      </c>
      <c r="G823" s="158"/>
      <c r="H823" s="36" t="s">
        <v>371</v>
      </c>
      <c r="I823" s="68"/>
      <c r="J823" s="163"/>
      <c r="K823" s="164"/>
    </row>
    <row r="824" spans="1:11">
      <c r="A824" s="46" t="s">
        <v>372</v>
      </c>
      <c r="B824" s="53">
        <v>0</v>
      </c>
      <c r="C824" s="51" t="e">
        <f>VLOOKUP($A814,'CBT Wages'!$B$6:$AE$49,25,0)</f>
        <v>#REF!</v>
      </c>
      <c r="D824" s="52"/>
      <c r="E824" s="38"/>
      <c r="F824" s="157" t="e">
        <f>SUM(C824:E824)</f>
        <v>#REF!</v>
      </c>
      <c r="G824" s="158"/>
      <c r="H824" s="51"/>
      <c r="I824" s="68"/>
      <c r="J824" s="163"/>
      <c r="K824" s="164"/>
    </row>
    <row r="825" spans="1:11">
      <c r="A825" s="46" t="s">
        <v>374</v>
      </c>
      <c r="B825" s="53">
        <v>0</v>
      </c>
      <c r="C825" s="51" t="e">
        <f>VLOOKUP($A814,'CBT Wages'!$B$6:$AE$49,26,0)</f>
        <v>#REF!</v>
      </c>
      <c r="D825" s="52"/>
      <c r="E825" s="38"/>
      <c r="F825" s="157" t="e">
        <f>SUM(C825:E825)</f>
        <v>#REF!</v>
      </c>
      <c r="G825" s="158"/>
      <c r="H825" s="51"/>
      <c r="I825" s="68"/>
      <c r="J825" s="163"/>
      <c r="K825" s="164"/>
    </row>
    <row r="826" spans="1:11">
      <c r="A826" s="54" t="s">
        <v>375</v>
      </c>
      <c r="B826" s="55"/>
      <c r="C826" s="143"/>
      <c r="D826" s="144"/>
      <c r="E826" s="42"/>
      <c r="F826" s="143">
        <f>SUM(D826:E826)</f>
        <v>0</v>
      </c>
      <c r="G826" s="145"/>
      <c r="H826" s="40"/>
      <c r="I826" s="69"/>
      <c r="J826" s="165"/>
      <c r="K826" s="152"/>
    </row>
    <row r="827" spans="1:11">
      <c r="A827" s="56" t="s">
        <v>320</v>
      </c>
      <c r="B827" s="57" t="e">
        <f>SUM(B819:B826)</f>
        <v>#REF!</v>
      </c>
      <c r="C827" s="146" t="e">
        <f>SUM(C819:D826)</f>
        <v>#REF!</v>
      </c>
      <c r="D827" s="147"/>
      <c r="E827" s="58"/>
      <c r="F827" s="146" t="e">
        <f>SUM(F819:F826)+F817</f>
        <v>#REF!</v>
      </c>
      <c r="G827" s="148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Wages'!$B$6:$AF$49,6,0)</f>
        <v>#REF!</v>
      </c>
    </row>
    <row r="829" spans="1:11" ht="15.75">
      <c r="A829" s="20" t="s">
        <v>337</v>
      </c>
      <c r="B829" s="21"/>
      <c r="C829" s="21"/>
      <c r="D829" s="21"/>
      <c r="E829" s="178" t="str">
        <f>+$E$1</f>
        <v>Salary Slip Oct 2019</v>
      </c>
      <c r="F829" s="178"/>
      <c r="G829" s="178"/>
      <c r="H829" s="178"/>
      <c r="I829" s="178"/>
      <c r="J829" s="178"/>
      <c r="K829" s="179"/>
    </row>
    <row r="830" spans="1:11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>
      <c r="A832" s="30" t="e">
        <f>+'CBT Wages'!#REF!</f>
        <v>#REF!</v>
      </c>
      <c r="B832" s="31" t="e">
        <f>VLOOKUP($A832,'CBT Wages'!$B$6:$AE$49,8,0)</f>
        <v>#REF!</v>
      </c>
      <c r="C832" s="26"/>
      <c r="D832" s="31" t="e">
        <f>VLOOKUP($A832,'CBT Wages'!$B$6:$AE$49,9,0)</f>
        <v>#REF!</v>
      </c>
      <c r="E832" s="31" t="e">
        <f>VLOOKUP($A832,'CBT Wages'!$B$6:$AE$49,10,0)</f>
        <v>#REF!</v>
      </c>
      <c r="F832" s="31" t="e">
        <f>VLOOKUP($A832,'CBT Wages'!$B$6:$AE$49,14,0)</f>
        <v>#REF!</v>
      </c>
      <c r="G832" s="32" t="e">
        <f>VLOOKUP($A832,'CBT Wages'!$B$6:$AE$49,5,0)</f>
        <v>#REF!</v>
      </c>
      <c r="H832" s="33" t="s">
        <v>349</v>
      </c>
      <c r="I832" s="64">
        <v>0</v>
      </c>
      <c r="J832" s="65"/>
      <c r="K832" s="64">
        <v>0</v>
      </c>
    </row>
    <row r="833" spans="1:11">
      <c r="A833" s="34" t="s">
        <v>350</v>
      </c>
      <c r="B833" s="31" t="e">
        <f>VLOOKUP($A832,'CBT Wages'!$B$6:$AE$49,3,0)</f>
        <v>#REF!</v>
      </c>
      <c r="C833" s="21"/>
      <c r="D833" s="21"/>
      <c r="E833" s="35"/>
      <c r="F833" s="35"/>
      <c r="G833" s="35"/>
      <c r="H833" s="151" t="s">
        <v>351</v>
      </c>
      <c r="I833" s="174">
        <v>0</v>
      </c>
      <c r="J833" s="176"/>
      <c r="K833" s="174">
        <v>0</v>
      </c>
    </row>
    <row r="834" spans="1:11">
      <c r="A834" s="36" t="s">
        <v>352</v>
      </c>
      <c r="B834" s="27" t="e">
        <f>VLOOKUP($A832,'CBT Wages'!$B$6:$AE$49,4,0)</f>
        <v>#REF!</v>
      </c>
      <c r="C834" s="21"/>
      <c r="D834" s="21"/>
      <c r="E834" s="28" t="s">
        <v>322</v>
      </c>
      <c r="F834" s="37" t="e">
        <f>VLOOKUP($A832,'CBT OT'!$B$6:$O$431,9,0)</f>
        <v>#REF!</v>
      </c>
      <c r="G834" s="38"/>
      <c r="H834" s="152"/>
      <c r="I834" s="175"/>
      <c r="J834" s="177"/>
      <c r="K834" s="175"/>
    </row>
    <row r="835" spans="1:11">
      <c r="A835" s="39" t="s">
        <v>353</v>
      </c>
      <c r="B835" s="40" t="e">
        <f>VLOOKUP($A832,'CBT Wages'!$B$6:$AR$49,44,0)</f>
        <v>#REF!</v>
      </c>
      <c r="C835" s="41"/>
      <c r="D835" s="41"/>
      <c r="E835" s="35" t="s">
        <v>354</v>
      </c>
      <c r="F835" s="37" t="e">
        <f>VLOOKUP($A832,'CBT OT'!$B$6:$V$431,16,0)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>
      <c r="A836" s="168" t="s">
        <v>356</v>
      </c>
      <c r="B836" s="169"/>
      <c r="C836" s="163" t="s">
        <v>357</v>
      </c>
      <c r="D836" s="164"/>
      <c r="E836" s="45"/>
      <c r="F836" s="170" t="s">
        <v>358</v>
      </c>
      <c r="G836" s="164"/>
      <c r="H836" s="171" t="s">
        <v>359</v>
      </c>
      <c r="I836" s="161"/>
      <c r="J836" s="172" t="s">
        <v>360</v>
      </c>
      <c r="K836" s="173"/>
    </row>
    <row r="837" spans="1:11">
      <c r="A837" s="46" t="s">
        <v>361</v>
      </c>
      <c r="B837" s="47" t="e">
        <f>VLOOKUP($A832,'CBT Wages'!$B$6:$AE$49,15,0)</f>
        <v>#REF!</v>
      </c>
      <c r="C837" s="31" t="e">
        <f>VLOOKUP($A832,'CBT Wages'!$B$6:$AE$49,20,0)</f>
        <v>#REF!</v>
      </c>
      <c r="D837" s="48"/>
      <c r="E837" s="49"/>
      <c r="F837" s="153" t="e">
        <f>SUM(C837:E837)</f>
        <v>#REF!</v>
      </c>
      <c r="G837" s="154"/>
      <c r="H837" s="34" t="s">
        <v>362</v>
      </c>
      <c r="I837" s="26" t="e">
        <f>VLOOKUP($A832,'CBT Wages'!$B$6:$AE$49,29,0)</f>
        <v>#REF!</v>
      </c>
      <c r="J837" s="155"/>
      <c r="K837" s="156"/>
    </row>
    <row r="838" spans="1:11" ht="14.25">
      <c r="A838" s="46" t="s">
        <v>363</v>
      </c>
      <c r="B838" s="50" t="e">
        <f>VLOOKUP($A832,'CBT Wages'!$B$6:$AE$49,16,0)</f>
        <v>#REF!</v>
      </c>
      <c r="C838" s="51" t="e">
        <f>VLOOKUP($A832,'CBT Wages'!$B$6:$AE$49,21,0)</f>
        <v>#REF!</v>
      </c>
      <c r="D838" s="52"/>
      <c r="E838" s="38"/>
      <c r="F838" s="157" t="e">
        <f>SUM(C838:E838)</f>
        <v>#REF!</v>
      </c>
      <c r="G838" s="158"/>
      <c r="H838" s="36" t="s">
        <v>364</v>
      </c>
      <c r="I838" s="68" t="e">
        <f>VLOOKUP($A832,'CBT Wages'!$B$6:$AE$49,28,0)</f>
        <v>#REF!</v>
      </c>
      <c r="J838" s="159" t="e">
        <f>F845-I845</f>
        <v>#REF!</v>
      </c>
      <c r="K838" s="160"/>
    </row>
    <row r="839" spans="1:11">
      <c r="A839" s="46" t="s">
        <v>365</v>
      </c>
      <c r="B839" s="50" t="e">
        <f>VLOOKUP($A832,'CBT Wages'!$B$6:$AE$49,17,0)</f>
        <v>#REF!</v>
      </c>
      <c r="C839" s="51" t="e">
        <f>VLOOKUP($A832,'CBT Wages'!$B$6:$AE$49,22,0)</f>
        <v>#REF!</v>
      </c>
      <c r="D839" s="52"/>
      <c r="E839" s="38"/>
      <c r="F839" s="157" t="e">
        <f>SUM(C839:E839)</f>
        <v>#REF!</v>
      </c>
      <c r="G839" s="158"/>
      <c r="H839" s="36" t="s">
        <v>366</v>
      </c>
      <c r="I839" s="68" t="e">
        <f>VLOOKUP($A832,'CBT Wages'!$B$6:$AE$49,30,0)</f>
        <v>#REF!</v>
      </c>
      <c r="J839" s="161" t="s">
        <v>367</v>
      </c>
      <c r="K839" s="162"/>
    </row>
    <row r="840" spans="1:11">
      <c r="A840" s="46" t="s">
        <v>368</v>
      </c>
      <c r="B840" s="50">
        <v>0</v>
      </c>
      <c r="C840" s="51">
        <v>0</v>
      </c>
      <c r="D840" s="52"/>
      <c r="E840" s="38"/>
      <c r="F840" s="157">
        <f>SUM(D840:E840)</f>
        <v>0</v>
      </c>
      <c r="G840" s="158"/>
      <c r="H840" s="36" t="s">
        <v>369</v>
      </c>
      <c r="I840" s="68"/>
      <c r="J840" s="163"/>
      <c r="K840" s="164"/>
    </row>
    <row r="841" spans="1:11">
      <c r="A841" s="46" t="s">
        <v>370</v>
      </c>
      <c r="B841" s="50" t="e">
        <f>VLOOKUP($A832,'CBT Wages'!$B$6:$AE$49,18,0)</f>
        <v>#REF!</v>
      </c>
      <c r="C841" s="51" t="e">
        <f>VLOOKUP($A832,'CBT Wages'!$B$6:$AE$49,23,0)</f>
        <v>#REF!</v>
      </c>
      <c r="D841" s="52"/>
      <c r="E841" s="38"/>
      <c r="F841" s="157" t="e">
        <f>SUM(C841:E841)</f>
        <v>#REF!</v>
      </c>
      <c r="G841" s="158"/>
      <c r="H841" s="36" t="s">
        <v>371</v>
      </c>
      <c r="I841" s="68"/>
      <c r="J841" s="163"/>
      <c r="K841" s="164"/>
    </row>
    <row r="842" spans="1:11">
      <c r="A842" s="46" t="s">
        <v>372</v>
      </c>
      <c r="B842" s="53">
        <v>0</v>
      </c>
      <c r="C842" s="51" t="e">
        <f>VLOOKUP($A832,'CBT Wages'!$B$6:$AE$49,25,0)</f>
        <v>#REF!</v>
      </c>
      <c r="D842" s="52"/>
      <c r="E842" s="38"/>
      <c r="F842" s="157" t="e">
        <f>SUM(C842:E842)</f>
        <v>#REF!</v>
      </c>
      <c r="G842" s="158"/>
      <c r="H842" s="51"/>
      <c r="I842" s="68"/>
      <c r="J842" s="163"/>
      <c r="K842" s="164"/>
    </row>
    <row r="843" spans="1:11">
      <c r="A843" s="46" t="s">
        <v>374</v>
      </c>
      <c r="B843" s="53">
        <v>0</v>
      </c>
      <c r="C843" s="51" t="e">
        <f>VLOOKUP($A832,'CBT Wages'!$B$6:$AE$49,26,0)</f>
        <v>#REF!</v>
      </c>
      <c r="D843" s="52"/>
      <c r="E843" s="38"/>
      <c r="F843" s="157" t="e">
        <f>SUM(C843:E843)</f>
        <v>#REF!</v>
      </c>
      <c r="G843" s="158"/>
      <c r="H843" s="51"/>
      <c r="I843" s="68"/>
      <c r="J843" s="163"/>
      <c r="K843" s="164"/>
    </row>
    <row r="844" spans="1:11">
      <c r="A844" s="54" t="s">
        <v>375</v>
      </c>
      <c r="B844" s="55"/>
      <c r="C844" s="143"/>
      <c r="D844" s="144"/>
      <c r="E844" s="42"/>
      <c r="F844" s="143">
        <f>SUM(D844:E844)</f>
        <v>0</v>
      </c>
      <c r="G844" s="145"/>
      <c r="H844" s="40"/>
      <c r="I844" s="69"/>
      <c r="J844" s="165"/>
      <c r="K844" s="152"/>
    </row>
    <row r="845" spans="1:11">
      <c r="A845" s="56" t="s">
        <v>320</v>
      </c>
      <c r="B845" s="57" t="e">
        <f>SUM(B837:B844)</f>
        <v>#REF!</v>
      </c>
      <c r="C845" s="146" t="e">
        <f>SUM(C837:D844)</f>
        <v>#REF!</v>
      </c>
      <c r="D845" s="147"/>
      <c r="E845" s="58"/>
      <c r="F845" s="146" t="e">
        <f>SUM(F837:F844)+F835</f>
        <v>#REF!</v>
      </c>
      <c r="G845" s="148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Wages'!$B$6:$AF$49,6,0)</f>
        <v>#REF!</v>
      </c>
    </row>
    <row r="847" spans="1:11" ht="15.75">
      <c r="A847" s="20" t="s">
        <v>337</v>
      </c>
      <c r="B847" s="21"/>
      <c r="C847" s="21"/>
      <c r="D847" s="21"/>
      <c r="E847" s="178" t="str">
        <f>+$E$1</f>
        <v>Salary Slip Oct 2019</v>
      </c>
      <c r="F847" s="178"/>
      <c r="G847" s="178"/>
      <c r="H847" s="178"/>
      <c r="I847" s="178"/>
      <c r="J847" s="178"/>
      <c r="K847" s="179"/>
    </row>
    <row r="848" spans="1:11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>
      <c r="A850" s="30" t="e">
        <f>+'CBT Wages'!#REF!</f>
        <v>#REF!</v>
      </c>
      <c r="B850" s="31" t="e">
        <f>VLOOKUP($A850,'CBT Wages'!$B$6:$AE$49,8,0)</f>
        <v>#REF!</v>
      </c>
      <c r="C850" s="26"/>
      <c r="D850" s="31" t="e">
        <f>VLOOKUP($A850,'CBT Wages'!$B$6:$AE$49,9,0)</f>
        <v>#REF!</v>
      </c>
      <c r="E850" s="31" t="e">
        <f>VLOOKUP($A850,'CBT Wages'!$B$6:$AE$49,10,0)</f>
        <v>#REF!</v>
      </c>
      <c r="F850" s="31" t="e">
        <f>VLOOKUP($A850,'CBT Wages'!$B$6:$AE$49,14,0)</f>
        <v>#REF!</v>
      </c>
      <c r="G850" s="32" t="e">
        <f>VLOOKUP($A850,'CBT Wages'!$B$6:$AE$49,5,0)</f>
        <v>#REF!</v>
      </c>
      <c r="H850" s="33" t="s">
        <v>349</v>
      </c>
      <c r="I850" s="64">
        <v>0</v>
      </c>
      <c r="J850" s="65"/>
      <c r="K850" s="64">
        <v>0</v>
      </c>
    </row>
    <row r="851" spans="1:11">
      <c r="A851" s="34" t="s">
        <v>350</v>
      </c>
      <c r="B851" s="31" t="e">
        <f>VLOOKUP($A850,'CBT Wages'!$B$6:$AE$49,3,0)</f>
        <v>#REF!</v>
      </c>
      <c r="C851" s="21"/>
      <c r="D851" s="21"/>
      <c r="E851" s="35"/>
      <c r="F851" s="35"/>
      <c r="G851" s="35"/>
      <c r="H851" s="151" t="s">
        <v>351</v>
      </c>
      <c r="I851" s="174">
        <v>0</v>
      </c>
      <c r="J851" s="176"/>
      <c r="K851" s="174">
        <v>0</v>
      </c>
    </row>
    <row r="852" spans="1:11">
      <c r="A852" s="36" t="s">
        <v>352</v>
      </c>
      <c r="B852" s="27" t="e">
        <f>VLOOKUP($A850,'CBT Wages'!$B$6:$AE$49,4,0)</f>
        <v>#REF!</v>
      </c>
      <c r="C852" s="21"/>
      <c r="D852" s="21"/>
      <c r="E852" s="28" t="s">
        <v>322</v>
      </c>
      <c r="F852" s="37" t="e">
        <f>VLOOKUP($A850,'CBT OT'!$B$6:$O$431,9,0)</f>
        <v>#REF!</v>
      </c>
      <c r="G852" s="38"/>
      <c r="H852" s="152"/>
      <c r="I852" s="175"/>
      <c r="J852" s="177"/>
      <c r="K852" s="175"/>
    </row>
    <row r="853" spans="1:11">
      <c r="A853" s="39" t="s">
        <v>353</v>
      </c>
      <c r="B853" s="40" t="e">
        <f>VLOOKUP($A850,'CBT Wages'!$B$6:$AR$49,44,0)</f>
        <v>#REF!</v>
      </c>
      <c r="C853" s="41"/>
      <c r="D853" s="41"/>
      <c r="E853" s="35" t="s">
        <v>354</v>
      </c>
      <c r="F853" s="37" t="e">
        <f>VLOOKUP($A850,'CBT OT'!$B$6:$V$431,16,0)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>
      <c r="A854" s="168" t="s">
        <v>356</v>
      </c>
      <c r="B854" s="169"/>
      <c r="C854" s="163" t="s">
        <v>357</v>
      </c>
      <c r="D854" s="164"/>
      <c r="E854" s="45"/>
      <c r="F854" s="170" t="s">
        <v>358</v>
      </c>
      <c r="G854" s="164"/>
      <c r="H854" s="171" t="s">
        <v>359</v>
      </c>
      <c r="I854" s="161"/>
      <c r="J854" s="172" t="s">
        <v>360</v>
      </c>
      <c r="K854" s="173"/>
    </row>
    <row r="855" spans="1:11">
      <c r="A855" s="46" t="s">
        <v>361</v>
      </c>
      <c r="B855" s="47" t="e">
        <f>VLOOKUP($A850,'CBT Wages'!$B$6:$AE$49,15,0)</f>
        <v>#REF!</v>
      </c>
      <c r="C855" s="31" t="e">
        <f>VLOOKUP($A850,'CBT Wages'!$B$6:$AE$49,20,0)</f>
        <v>#REF!</v>
      </c>
      <c r="D855" s="48"/>
      <c r="E855" s="49"/>
      <c r="F855" s="153" t="e">
        <f>SUM(C855:E855)</f>
        <v>#REF!</v>
      </c>
      <c r="G855" s="154"/>
      <c r="H855" s="34" t="s">
        <v>362</v>
      </c>
      <c r="I855" s="26" t="e">
        <f>VLOOKUP($A850,'CBT Wages'!$B$6:$AE$49,29,0)</f>
        <v>#REF!</v>
      </c>
      <c r="J855" s="155"/>
      <c r="K855" s="156"/>
    </row>
    <row r="856" spans="1:11" ht="14.25">
      <c r="A856" s="46" t="s">
        <v>363</v>
      </c>
      <c r="B856" s="50" t="e">
        <f>VLOOKUP($A850,'CBT Wages'!$B$6:$AE$49,16,0)</f>
        <v>#REF!</v>
      </c>
      <c r="C856" s="51" t="e">
        <f>VLOOKUP($A850,'CBT Wages'!$B$6:$AE$49,21,0)</f>
        <v>#REF!</v>
      </c>
      <c r="D856" s="52"/>
      <c r="E856" s="38"/>
      <c r="F856" s="157" t="e">
        <f>SUM(C856:E856)</f>
        <v>#REF!</v>
      </c>
      <c r="G856" s="158"/>
      <c r="H856" s="36" t="s">
        <v>364</v>
      </c>
      <c r="I856" s="68" t="e">
        <f>VLOOKUP($A850,'CBT Wages'!$B$6:$AE$49,28,0)</f>
        <v>#REF!</v>
      </c>
      <c r="J856" s="159" t="e">
        <f>F863-I863</f>
        <v>#REF!</v>
      </c>
      <c r="K856" s="160"/>
    </row>
    <row r="857" spans="1:11">
      <c r="A857" s="46" t="s">
        <v>365</v>
      </c>
      <c r="B857" s="50" t="e">
        <f>VLOOKUP($A850,'CBT Wages'!$B$6:$AE$49,17,0)</f>
        <v>#REF!</v>
      </c>
      <c r="C857" s="51" t="e">
        <f>VLOOKUP($A850,'CBT Wages'!$B$6:$AE$49,22,0)</f>
        <v>#REF!</v>
      </c>
      <c r="D857" s="52"/>
      <c r="E857" s="38"/>
      <c r="F857" s="157" t="e">
        <f>SUM(C857:E857)</f>
        <v>#REF!</v>
      </c>
      <c r="G857" s="158"/>
      <c r="H857" s="36" t="s">
        <v>366</v>
      </c>
      <c r="I857" s="68" t="e">
        <f>VLOOKUP($A850,'CBT Wages'!$B$6:$AE$49,30,0)</f>
        <v>#REF!</v>
      </c>
      <c r="J857" s="161" t="s">
        <v>367</v>
      </c>
      <c r="K857" s="162"/>
    </row>
    <row r="858" spans="1:11">
      <c r="A858" s="46" t="s">
        <v>368</v>
      </c>
      <c r="B858" s="50">
        <v>0</v>
      </c>
      <c r="C858" s="51">
        <v>0</v>
      </c>
      <c r="D858" s="52"/>
      <c r="E858" s="38"/>
      <c r="F858" s="157">
        <f>SUM(D858:E858)</f>
        <v>0</v>
      </c>
      <c r="G858" s="158"/>
      <c r="H858" s="36" t="s">
        <v>369</v>
      </c>
      <c r="I858" s="68"/>
      <c r="J858" s="163"/>
      <c r="K858" s="164"/>
    </row>
    <row r="859" spans="1:11">
      <c r="A859" s="46" t="s">
        <v>370</v>
      </c>
      <c r="B859" s="50" t="e">
        <f>VLOOKUP($A850,'CBT Wages'!$B$6:$AE$49,18,0)</f>
        <v>#REF!</v>
      </c>
      <c r="C859" s="51" t="e">
        <f>VLOOKUP($A850,'CBT Wages'!$B$6:$AE$49,23,0)</f>
        <v>#REF!</v>
      </c>
      <c r="D859" s="52"/>
      <c r="E859" s="38"/>
      <c r="F859" s="157" t="e">
        <f>SUM(C859:E859)</f>
        <v>#REF!</v>
      </c>
      <c r="G859" s="158"/>
      <c r="H859" s="36" t="s">
        <v>371</v>
      </c>
      <c r="I859" s="68"/>
      <c r="J859" s="163"/>
      <c r="K859" s="164"/>
    </row>
    <row r="860" spans="1:11">
      <c r="A860" s="46" t="s">
        <v>372</v>
      </c>
      <c r="B860" s="53">
        <v>0</v>
      </c>
      <c r="C860" s="51" t="e">
        <f>VLOOKUP($A850,'CBT Wages'!$B$6:$AE$49,25,0)</f>
        <v>#REF!</v>
      </c>
      <c r="D860" s="52"/>
      <c r="E860" s="38"/>
      <c r="F860" s="157" t="e">
        <f>SUM(C860:E860)</f>
        <v>#REF!</v>
      </c>
      <c r="G860" s="158"/>
      <c r="H860" s="51"/>
      <c r="I860" s="68"/>
      <c r="J860" s="163"/>
      <c r="K860" s="164"/>
    </row>
    <row r="861" spans="1:11">
      <c r="A861" s="46" t="s">
        <v>374</v>
      </c>
      <c r="B861" s="53">
        <v>0</v>
      </c>
      <c r="C861" s="51" t="e">
        <f>VLOOKUP($A850,'CBT Wages'!$B$6:$AE$49,26,0)</f>
        <v>#REF!</v>
      </c>
      <c r="D861" s="52"/>
      <c r="E861" s="38"/>
      <c r="F861" s="157" t="e">
        <f>SUM(C861:E861)</f>
        <v>#REF!</v>
      </c>
      <c r="G861" s="158"/>
      <c r="H861" s="51"/>
      <c r="I861" s="68"/>
      <c r="J861" s="163"/>
      <c r="K861" s="164"/>
    </row>
    <row r="862" spans="1:11">
      <c r="A862" s="54" t="s">
        <v>375</v>
      </c>
      <c r="B862" s="55"/>
      <c r="C862" s="143"/>
      <c r="D862" s="144"/>
      <c r="E862" s="42"/>
      <c r="F862" s="143">
        <f>SUM(D862:E862)</f>
        <v>0</v>
      </c>
      <c r="G862" s="145"/>
      <c r="H862" s="40"/>
      <c r="I862" s="69"/>
      <c r="J862" s="165"/>
      <c r="K862" s="152"/>
    </row>
    <row r="863" spans="1:11">
      <c r="A863" s="56" t="s">
        <v>320</v>
      </c>
      <c r="B863" s="57" t="e">
        <f>SUM(B855:B862)</f>
        <v>#REF!</v>
      </c>
      <c r="C863" s="146" t="e">
        <f>SUM(C855:D862)</f>
        <v>#REF!</v>
      </c>
      <c r="D863" s="147"/>
      <c r="E863" s="58"/>
      <c r="F863" s="146" t="e">
        <f>SUM(F855:F862)+F853</f>
        <v>#REF!</v>
      </c>
      <c r="G863" s="148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Wages'!$B$6:$AF$49,6,0)</f>
        <v>#REF!</v>
      </c>
    </row>
    <row r="865" spans="1:11" ht="15.75">
      <c r="A865" s="20" t="s">
        <v>337</v>
      </c>
      <c r="B865" s="21"/>
      <c r="C865" s="21"/>
      <c r="D865" s="21"/>
      <c r="E865" s="178" t="str">
        <f>+$E$1</f>
        <v>Salary Slip Oct 2019</v>
      </c>
      <c r="F865" s="178"/>
      <c r="G865" s="178"/>
      <c r="H865" s="178"/>
      <c r="I865" s="178"/>
      <c r="J865" s="178"/>
      <c r="K865" s="179"/>
    </row>
    <row r="866" spans="1:11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>
      <c r="A868" s="30" t="e">
        <f>+'CBT Wages'!#REF!</f>
        <v>#REF!</v>
      </c>
      <c r="B868" s="31" t="e">
        <f>VLOOKUP($A868,'CBT Wages'!$B$6:$AE$49,8,0)</f>
        <v>#REF!</v>
      </c>
      <c r="C868" s="26"/>
      <c r="D868" s="31" t="e">
        <f>VLOOKUP($A868,'CBT Wages'!$B$6:$AE$49,9,0)</f>
        <v>#REF!</v>
      </c>
      <c r="E868" s="31" t="e">
        <f>VLOOKUP($A868,'CBT Wages'!$B$6:$AE$49,10,0)</f>
        <v>#REF!</v>
      </c>
      <c r="F868" s="31" t="e">
        <f>VLOOKUP($A868,'CBT Wages'!$B$6:$AE$49,14,0)</f>
        <v>#REF!</v>
      </c>
      <c r="G868" s="32" t="e">
        <f>VLOOKUP($A868,'CBT Wages'!$B$6:$AE$49,5,0)</f>
        <v>#REF!</v>
      </c>
      <c r="H868" s="33" t="s">
        <v>349</v>
      </c>
      <c r="I868" s="64">
        <v>0</v>
      </c>
      <c r="J868" s="65"/>
      <c r="K868" s="64">
        <v>0</v>
      </c>
    </row>
    <row r="869" spans="1:11">
      <c r="A869" s="34" t="s">
        <v>350</v>
      </c>
      <c r="B869" s="31" t="e">
        <f>VLOOKUP($A868,'CBT Wages'!$B$6:$AE$49,3,0)</f>
        <v>#REF!</v>
      </c>
      <c r="C869" s="21"/>
      <c r="D869" s="21"/>
      <c r="E869" s="35"/>
      <c r="F869" s="35"/>
      <c r="G869" s="35"/>
      <c r="H869" s="151" t="s">
        <v>351</v>
      </c>
      <c r="I869" s="174">
        <v>0</v>
      </c>
      <c r="J869" s="176"/>
      <c r="K869" s="174">
        <v>0</v>
      </c>
    </row>
    <row r="870" spans="1:11">
      <c r="A870" s="36" t="s">
        <v>352</v>
      </c>
      <c r="B870" s="27" t="e">
        <f>VLOOKUP($A868,'CBT Wages'!$B$6:$AE$49,4,0)</f>
        <v>#REF!</v>
      </c>
      <c r="C870" s="21"/>
      <c r="D870" s="21"/>
      <c r="E870" s="28" t="s">
        <v>322</v>
      </c>
      <c r="F870" s="37" t="e">
        <f>VLOOKUP($A868,'CBT OT'!$B$6:$O$431,9,0)</f>
        <v>#REF!</v>
      </c>
      <c r="G870" s="38"/>
      <c r="H870" s="152"/>
      <c r="I870" s="175"/>
      <c r="J870" s="177"/>
      <c r="K870" s="175"/>
    </row>
    <row r="871" spans="1:11">
      <c r="A871" s="39" t="s">
        <v>353</v>
      </c>
      <c r="B871" s="40" t="e">
        <f>VLOOKUP($A868,'CBT Wages'!$B$6:$AR$49,44,0)</f>
        <v>#REF!</v>
      </c>
      <c r="C871" s="41"/>
      <c r="D871" s="41"/>
      <c r="E871" s="35" t="s">
        <v>354</v>
      </c>
      <c r="F871" s="37" t="e">
        <f>VLOOKUP($A868,'CBT OT'!$B$6:$V$431,16,0)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>
      <c r="A872" s="168" t="s">
        <v>356</v>
      </c>
      <c r="B872" s="169"/>
      <c r="C872" s="163" t="s">
        <v>357</v>
      </c>
      <c r="D872" s="164"/>
      <c r="E872" s="45"/>
      <c r="F872" s="170" t="s">
        <v>358</v>
      </c>
      <c r="G872" s="164"/>
      <c r="H872" s="171" t="s">
        <v>359</v>
      </c>
      <c r="I872" s="161"/>
      <c r="J872" s="172" t="s">
        <v>360</v>
      </c>
      <c r="K872" s="173"/>
    </row>
    <row r="873" spans="1:11">
      <c r="A873" s="46" t="s">
        <v>361</v>
      </c>
      <c r="B873" s="47" t="e">
        <f>VLOOKUP($A868,'CBT Wages'!$B$6:$AE$49,15,0)</f>
        <v>#REF!</v>
      </c>
      <c r="C873" s="31" t="e">
        <f>VLOOKUP($A868,'CBT Wages'!$B$6:$AE$49,20,0)</f>
        <v>#REF!</v>
      </c>
      <c r="D873" s="48"/>
      <c r="E873" s="49"/>
      <c r="F873" s="153" t="e">
        <f>SUM(C873:E873)</f>
        <v>#REF!</v>
      </c>
      <c r="G873" s="154"/>
      <c r="H873" s="34" t="s">
        <v>362</v>
      </c>
      <c r="I873" s="26" t="e">
        <f>VLOOKUP($A868,'CBT Wages'!$B$6:$AE$49,29,0)</f>
        <v>#REF!</v>
      </c>
      <c r="J873" s="155"/>
      <c r="K873" s="156"/>
    </row>
    <row r="874" spans="1:11" ht="14.25">
      <c r="A874" s="46" t="s">
        <v>363</v>
      </c>
      <c r="B874" s="50" t="e">
        <f>VLOOKUP($A868,'CBT Wages'!$B$6:$AE$49,16,0)</f>
        <v>#REF!</v>
      </c>
      <c r="C874" s="51" t="e">
        <f>VLOOKUP($A868,'CBT Wages'!$B$6:$AE$49,21,0)</f>
        <v>#REF!</v>
      </c>
      <c r="D874" s="52"/>
      <c r="E874" s="38"/>
      <c r="F874" s="157" t="e">
        <f>SUM(C874:E874)</f>
        <v>#REF!</v>
      </c>
      <c r="G874" s="158"/>
      <c r="H874" s="36" t="s">
        <v>364</v>
      </c>
      <c r="I874" s="68" t="e">
        <f>VLOOKUP($A868,'CBT Wages'!$B$6:$AE$49,28,0)</f>
        <v>#REF!</v>
      </c>
      <c r="J874" s="159" t="e">
        <f>F881-I881</f>
        <v>#REF!</v>
      </c>
      <c r="K874" s="160"/>
    </row>
    <row r="875" spans="1:11">
      <c r="A875" s="46" t="s">
        <v>365</v>
      </c>
      <c r="B875" s="50" t="e">
        <f>VLOOKUP($A868,'CBT Wages'!$B$6:$AE$49,17,0)</f>
        <v>#REF!</v>
      </c>
      <c r="C875" s="51" t="e">
        <f>VLOOKUP($A868,'CBT Wages'!$B$6:$AE$49,22,0)</f>
        <v>#REF!</v>
      </c>
      <c r="D875" s="52"/>
      <c r="E875" s="38"/>
      <c r="F875" s="157" t="e">
        <f>SUM(C875:E875)</f>
        <v>#REF!</v>
      </c>
      <c r="G875" s="158"/>
      <c r="H875" s="36" t="s">
        <v>366</v>
      </c>
      <c r="I875" s="68" t="e">
        <f>VLOOKUP($A868,'CBT Wages'!$B$6:$AE$49,30,0)</f>
        <v>#REF!</v>
      </c>
      <c r="J875" s="161" t="s">
        <v>367</v>
      </c>
      <c r="K875" s="162"/>
    </row>
    <row r="876" spans="1:11">
      <c r="A876" s="46" t="s">
        <v>368</v>
      </c>
      <c r="B876" s="50">
        <v>0</v>
      </c>
      <c r="C876" s="51">
        <v>0</v>
      </c>
      <c r="D876" s="52"/>
      <c r="E876" s="38"/>
      <c r="F876" s="157">
        <f>SUM(D876:E876)</f>
        <v>0</v>
      </c>
      <c r="G876" s="158"/>
      <c r="H876" s="36" t="s">
        <v>369</v>
      </c>
      <c r="I876" s="68"/>
      <c r="J876" s="163"/>
      <c r="K876" s="164"/>
    </row>
    <row r="877" spans="1:11">
      <c r="A877" s="46" t="s">
        <v>370</v>
      </c>
      <c r="B877" s="50" t="e">
        <f>VLOOKUP($A868,'CBT Wages'!$B$6:$AE$49,18,0)</f>
        <v>#REF!</v>
      </c>
      <c r="C877" s="51" t="e">
        <f>VLOOKUP($A868,'CBT Wages'!$B$6:$AE$49,23,0)</f>
        <v>#REF!</v>
      </c>
      <c r="D877" s="52"/>
      <c r="E877" s="38"/>
      <c r="F877" s="157" t="e">
        <f>SUM(C877:E877)</f>
        <v>#REF!</v>
      </c>
      <c r="G877" s="158"/>
      <c r="H877" s="36" t="s">
        <v>371</v>
      </c>
      <c r="I877" s="68"/>
      <c r="J877" s="163"/>
      <c r="K877" s="164"/>
    </row>
    <row r="878" spans="1:11">
      <c r="A878" s="46" t="s">
        <v>372</v>
      </c>
      <c r="B878" s="53">
        <v>0</v>
      </c>
      <c r="C878" s="51" t="e">
        <f>VLOOKUP($A868,'CBT Wages'!$B$6:$AE$49,25,0)</f>
        <v>#REF!</v>
      </c>
      <c r="D878" s="52"/>
      <c r="E878" s="38"/>
      <c r="F878" s="157" t="e">
        <f>SUM(C878:E878)</f>
        <v>#REF!</v>
      </c>
      <c r="G878" s="158"/>
      <c r="H878" s="51"/>
      <c r="I878" s="68"/>
      <c r="J878" s="163"/>
      <c r="K878" s="164"/>
    </row>
    <row r="879" spans="1:11">
      <c r="A879" s="46" t="s">
        <v>374</v>
      </c>
      <c r="B879" s="53">
        <v>0</v>
      </c>
      <c r="C879" s="51" t="e">
        <f>VLOOKUP($A868,'CBT Wages'!$B$6:$AE$49,26,0)</f>
        <v>#REF!</v>
      </c>
      <c r="D879" s="52"/>
      <c r="E879" s="38"/>
      <c r="F879" s="157" t="e">
        <f>SUM(C879:E879)</f>
        <v>#REF!</v>
      </c>
      <c r="G879" s="158"/>
      <c r="H879" s="51"/>
      <c r="I879" s="68"/>
      <c r="J879" s="163"/>
      <c r="K879" s="164"/>
    </row>
    <row r="880" spans="1:11">
      <c r="A880" s="54" t="s">
        <v>375</v>
      </c>
      <c r="B880" s="55"/>
      <c r="C880" s="143"/>
      <c r="D880" s="144"/>
      <c r="E880" s="42"/>
      <c r="F880" s="143">
        <f>SUM(D880:E880)</f>
        <v>0</v>
      </c>
      <c r="G880" s="145"/>
      <c r="H880" s="40"/>
      <c r="I880" s="69"/>
      <c r="J880" s="165"/>
      <c r="K880" s="152"/>
    </row>
    <row r="881" spans="1:11">
      <c r="A881" s="56" t="s">
        <v>320</v>
      </c>
      <c r="B881" s="57" t="e">
        <f>SUM(B873:B880)</f>
        <v>#REF!</v>
      </c>
      <c r="C881" s="146" t="e">
        <f>SUM(C873:D880)</f>
        <v>#REF!</v>
      </c>
      <c r="D881" s="147"/>
      <c r="E881" s="58"/>
      <c r="F881" s="146" t="e">
        <f>SUM(F873:F880)+F871</f>
        <v>#REF!</v>
      </c>
      <c r="G881" s="148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Wages'!$B$6:$AF$49,6,0)</f>
        <v>#REF!</v>
      </c>
    </row>
    <row r="883" spans="1:11" ht="15.75">
      <c r="A883" s="20" t="s">
        <v>337</v>
      </c>
      <c r="B883" s="21"/>
      <c r="C883" s="21"/>
      <c r="D883" s="21"/>
      <c r="E883" s="178" t="str">
        <f>+$E$1</f>
        <v>Salary Slip Oct 2019</v>
      </c>
      <c r="F883" s="178"/>
      <c r="G883" s="178"/>
      <c r="H883" s="178"/>
      <c r="I883" s="178"/>
      <c r="J883" s="178"/>
      <c r="K883" s="179"/>
    </row>
    <row r="884" spans="1:11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>
      <c r="A886" s="30" t="e">
        <f>+'CBT Wages'!#REF!</f>
        <v>#REF!</v>
      </c>
      <c r="B886" s="31" t="e">
        <f>VLOOKUP($A886,'CBT Wages'!$B$6:$AE$49,8,0)</f>
        <v>#REF!</v>
      </c>
      <c r="C886" s="26"/>
      <c r="D886" s="31" t="e">
        <f>VLOOKUP($A886,'CBT Wages'!$B$6:$AE$49,9,0)</f>
        <v>#REF!</v>
      </c>
      <c r="E886" s="31" t="e">
        <f>VLOOKUP($A886,'CBT Wages'!$B$6:$AE$49,10,0)</f>
        <v>#REF!</v>
      </c>
      <c r="F886" s="31" t="e">
        <f>VLOOKUP($A886,'CBT Wages'!$B$6:$AE$49,14,0)</f>
        <v>#REF!</v>
      </c>
      <c r="G886" s="32" t="e">
        <f>VLOOKUP($A886,'CBT Wages'!$B$6:$AE$49,5,0)</f>
        <v>#REF!</v>
      </c>
      <c r="H886" s="33" t="s">
        <v>349</v>
      </c>
      <c r="I886" s="64">
        <v>0</v>
      </c>
      <c r="J886" s="65"/>
      <c r="K886" s="64">
        <v>0</v>
      </c>
    </row>
    <row r="887" spans="1:11">
      <c r="A887" s="34" t="s">
        <v>350</v>
      </c>
      <c r="B887" s="31" t="e">
        <f>VLOOKUP($A886,'CBT Wages'!$B$6:$AE$49,3,0)</f>
        <v>#REF!</v>
      </c>
      <c r="C887" s="21"/>
      <c r="D887" s="21"/>
      <c r="E887" s="35"/>
      <c r="F887" s="35"/>
      <c r="G887" s="35"/>
      <c r="H887" s="151" t="s">
        <v>351</v>
      </c>
      <c r="I887" s="174">
        <v>0</v>
      </c>
      <c r="J887" s="176"/>
      <c r="K887" s="174">
        <v>0</v>
      </c>
    </row>
    <row r="888" spans="1:11">
      <c r="A888" s="36" t="s">
        <v>352</v>
      </c>
      <c r="B888" s="27" t="e">
        <f>VLOOKUP($A886,'CBT Wages'!$B$6:$AE$49,4,0)</f>
        <v>#REF!</v>
      </c>
      <c r="C888" s="21"/>
      <c r="D888" s="21"/>
      <c r="E888" s="28" t="s">
        <v>322</v>
      </c>
      <c r="F888" s="37" t="e">
        <f>VLOOKUP($A886,'CBT OT'!$B$6:$O$431,9,0)</f>
        <v>#REF!</v>
      </c>
      <c r="G888" s="38"/>
      <c r="H888" s="152"/>
      <c r="I888" s="175"/>
      <c r="J888" s="177"/>
      <c r="K888" s="175"/>
    </row>
    <row r="889" spans="1:11">
      <c r="A889" s="39" t="s">
        <v>353</v>
      </c>
      <c r="B889" s="40" t="e">
        <f>VLOOKUP($A886,'CBT Wages'!$B$6:$AR$49,44,0)</f>
        <v>#REF!</v>
      </c>
      <c r="C889" s="41"/>
      <c r="D889" s="41"/>
      <c r="E889" s="35" t="s">
        <v>354</v>
      </c>
      <c r="F889" s="37" t="e">
        <f>VLOOKUP($A886,'CBT OT'!$B$6:$V$431,16,0)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>
      <c r="A890" s="168" t="s">
        <v>356</v>
      </c>
      <c r="B890" s="169"/>
      <c r="C890" s="163" t="s">
        <v>357</v>
      </c>
      <c r="D890" s="164"/>
      <c r="E890" s="45"/>
      <c r="F890" s="170" t="s">
        <v>358</v>
      </c>
      <c r="G890" s="164"/>
      <c r="H890" s="171" t="s">
        <v>359</v>
      </c>
      <c r="I890" s="161"/>
      <c r="J890" s="172" t="s">
        <v>360</v>
      </c>
      <c r="K890" s="173"/>
    </row>
    <row r="891" spans="1:11">
      <c r="A891" s="46" t="s">
        <v>361</v>
      </c>
      <c r="B891" s="47" t="e">
        <f>VLOOKUP($A886,'CBT Wages'!$B$6:$AE$49,15,0)</f>
        <v>#REF!</v>
      </c>
      <c r="C891" s="31" t="e">
        <f>VLOOKUP($A886,'CBT Wages'!$B$6:$AE$49,20,0)</f>
        <v>#REF!</v>
      </c>
      <c r="D891" s="48"/>
      <c r="E891" s="49"/>
      <c r="F891" s="153" t="e">
        <f>SUM(C891:E891)</f>
        <v>#REF!</v>
      </c>
      <c r="G891" s="154"/>
      <c r="H891" s="34" t="s">
        <v>362</v>
      </c>
      <c r="I891" s="26" t="e">
        <f>VLOOKUP($A886,'CBT Wages'!$B$6:$AE$49,29,0)</f>
        <v>#REF!</v>
      </c>
      <c r="J891" s="155"/>
      <c r="K891" s="156"/>
    </row>
    <row r="892" spans="1:11" ht="14.25">
      <c r="A892" s="46" t="s">
        <v>363</v>
      </c>
      <c r="B892" s="50" t="e">
        <f>VLOOKUP($A886,'CBT Wages'!$B$6:$AE$49,16,0)</f>
        <v>#REF!</v>
      </c>
      <c r="C892" s="51" t="e">
        <f>VLOOKUP($A886,'CBT Wages'!$B$6:$AE$49,21,0)</f>
        <v>#REF!</v>
      </c>
      <c r="D892" s="52"/>
      <c r="E892" s="38"/>
      <c r="F892" s="157" t="e">
        <f>SUM(C892:E892)</f>
        <v>#REF!</v>
      </c>
      <c r="G892" s="158"/>
      <c r="H892" s="36" t="s">
        <v>364</v>
      </c>
      <c r="I892" s="68" t="e">
        <f>VLOOKUP($A886,'CBT Wages'!$B$6:$AE$49,28,0)</f>
        <v>#REF!</v>
      </c>
      <c r="J892" s="159" t="e">
        <f>F899-I899</f>
        <v>#REF!</v>
      </c>
      <c r="K892" s="160"/>
    </row>
    <row r="893" spans="1:11">
      <c r="A893" s="46" t="s">
        <v>365</v>
      </c>
      <c r="B893" s="50" t="e">
        <f>VLOOKUP($A886,'CBT Wages'!$B$6:$AE$49,17,0)</f>
        <v>#REF!</v>
      </c>
      <c r="C893" s="51" t="e">
        <f>VLOOKUP($A886,'CBT Wages'!$B$6:$AE$49,22,0)</f>
        <v>#REF!</v>
      </c>
      <c r="D893" s="52"/>
      <c r="E893" s="38"/>
      <c r="F893" s="157" t="e">
        <f>SUM(C893:E893)</f>
        <v>#REF!</v>
      </c>
      <c r="G893" s="158"/>
      <c r="H893" s="36" t="s">
        <v>366</v>
      </c>
      <c r="I893" s="68" t="e">
        <f>VLOOKUP($A886,'CBT Wages'!$B$6:$AE$49,30,0)</f>
        <v>#REF!</v>
      </c>
      <c r="J893" s="161" t="s">
        <v>367</v>
      </c>
      <c r="K893" s="162"/>
    </row>
    <row r="894" spans="1:11">
      <c r="A894" s="46" t="s">
        <v>368</v>
      </c>
      <c r="B894" s="50">
        <v>0</v>
      </c>
      <c r="C894" s="51">
        <v>0</v>
      </c>
      <c r="D894" s="52"/>
      <c r="E894" s="38"/>
      <c r="F894" s="157">
        <f>SUM(D894:E894)</f>
        <v>0</v>
      </c>
      <c r="G894" s="158"/>
      <c r="H894" s="36" t="s">
        <v>369</v>
      </c>
      <c r="I894" s="68"/>
      <c r="J894" s="163"/>
      <c r="K894" s="164"/>
    </row>
    <row r="895" spans="1:11">
      <c r="A895" s="46" t="s">
        <v>370</v>
      </c>
      <c r="B895" s="50" t="e">
        <f>VLOOKUP($A886,'CBT Wages'!$B$6:$AE$49,18,0)</f>
        <v>#REF!</v>
      </c>
      <c r="C895" s="51" t="e">
        <f>VLOOKUP($A886,'CBT Wages'!$B$6:$AE$49,23,0)</f>
        <v>#REF!</v>
      </c>
      <c r="D895" s="52"/>
      <c r="E895" s="38"/>
      <c r="F895" s="157" t="e">
        <f>SUM(C895:E895)</f>
        <v>#REF!</v>
      </c>
      <c r="G895" s="158"/>
      <c r="H895" s="36" t="s">
        <v>371</v>
      </c>
      <c r="I895" s="68"/>
      <c r="J895" s="163"/>
      <c r="K895" s="164"/>
    </row>
    <row r="896" spans="1:11">
      <c r="A896" s="46" t="s">
        <v>372</v>
      </c>
      <c r="B896" s="53">
        <v>0</v>
      </c>
      <c r="C896" s="51" t="e">
        <f>VLOOKUP($A886,'CBT Wages'!$B$6:$AE$49,25,0)</f>
        <v>#REF!</v>
      </c>
      <c r="D896" s="52"/>
      <c r="E896" s="38"/>
      <c r="F896" s="157" t="e">
        <f>SUM(C896:E896)</f>
        <v>#REF!</v>
      </c>
      <c r="G896" s="158"/>
      <c r="H896" s="51"/>
      <c r="I896" s="68"/>
      <c r="J896" s="163"/>
      <c r="K896" s="164"/>
    </row>
    <row r="897" spans="1:11">
      <c r="A897" s="46" t="s">
        <v>374</v>
      </c>
      <c r="B897" s="53">
        <v>0</v>
      </c>
      <c r="C897" s="51" t="e">
        <f>VLOOKUP($A886,'CBT Wages'!$B$6:$AE$49,26,0)</f>
        <v>#REF!</v>
      </c>
      <c r="D897" s="52"/>
      <c r="E897" s="38"/>
      <c r="F897" s="157" t="e">
        <f>SUM(C897:E897)</f>
        <v>#REF!</v>
      </c>
      <c r="G897" s="158"/>
      <c r="H897" s="51"/>
      <c r="I897" s="68"/>
      <c r="J897" s="163"/>
      <c r="K897" s="164"/>
    </row>
    <row r="898" spans="1:11">
      <c r="A898" s="54" t="s">
        <v>375</v>
      </c>
      <c r="B898" s="55"/>
      <c r="C898" s="143"/>
      <c r="D898" s="144"/>
      <c r="E898" s="42"/>
      <c r="F898" s="143">
        <f>SUM(D898:E898)</f>
        <v>0</v>
      </c>
      <c r="G898" s="145"/>
      <c r="H898" s="40"/>
      <c r="I898" s="69"/>
      <c r="J898" s="165"/>
      <c r="K898" s="152"/>
    </row>
    <row r="899" spans="1:11">
      <c r="A899" s="56" t="s">
        <v>320</v>
      </c>
      <c r="B899" s="57" t="e">
        <f>SUM(B891:B898)</f>
        <v>#REF!</v>
      </c>
      <c r="C899" s="146" t="e">
        <f>SUM(C891:D898)</f>
        <v>#REF!</v>
      </c>
      <c r="D899" s="147"/>
      <c r="E899" s="58"/>
      <c r="F899" s="146" t="e">
        <f>SUM(F891:F898)+F889</f>
        <v>#REF!</v>
      </c>
      <c r="G899" s="148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Wages'!$B$6:$AF$49,6,0)</f>
        <v>#REF!</v>
      </c>
    </row>
    <row r="901" spans="1:11" ht="15.75">
      <c r="A901" s="20" t="s">
        <v>337</v>
      </c>
      <c r="B901" s="21"/>
      <c r="C901" s="21"/>
      <c r="D901" s="21"/>
      <c r="E901" s="178" t="str">
        <f>+$E$1</f>
        <v>Salary Slip Oct 2019</v>
      </c>
      <c r="F901" s="178"/>
      <c r="G901" s="178"/>
      <c r="H901" s="178"/>
      <c r="I901" s="178"/>
      <c r="J901" s="178"/>
      <c r="K901" s="179"/>
    </row>
    <row r="902" spans="1:11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>
      <c r="A904" s="30" t="e">
        <f>+'CBT Wages'!#REF!</f>
        <v>#REF!</v>
      </c>
      <c r="B904" s="31" t="e">
        <f>VLOOKUP($A904,'CBT Wages'!$B$6:$AE$49,8,0)</f>
        <v>#REF!</v>
      </c>
      <c r="C904" s="26"/>
      <c r="D904" s="31" t="e">
        <f>VLOOKUP($A904,'CBT Wages'!$B$6:$AE$49,9,0)</f>
        <v>#REF!</v>
      </c>
      <c r="E904" s="31" t="e">
        <f>VLOOKUP($A904,'CBT Wages'!$B$6:$AE$49,10,0)</f>
        <v>#REF!</v>
      </c>
      <c r="F904" s="31" t="e">
        <f>VLOOKUP($A904,'CBT Wages'!$B$6:$AE$49,14,0)</f>
        <v>#REF!</v>
      </c>
      <c r="G904" s="32" t="e">
        <f>VLOOKUP($A904,'CBT Wages'!$B$6:$AE$49,5,0)</f>
        <v>#REF!</v>
      </c>
      <c r="H904" s="33" t="s">
        <v>349</v>
      </c>
      <c r="I904" s="64">
        <v>0</v>
      </c>
      <c r="J904" s="65"/>
      <c r="K904" s="64">
        <v>0</v>
      </c>
    </row>
    <row r="905" spans="1:11">
      <c r="A905" s="34" t="s">
        <v>350</v>
      </c>
      <c r="B905" s="31" t="e">
        <f>VLOOKUP($A904,'CBT Wages'!$B$6:$AE$49,3,0)</f>
        <v>#REF!</v>
      </c>
      <c r="C905" s="21"/>
      <c r="D905" s="21"/>
      <c r="E905" s="35"/>
      <c r="F905" s="35"/>
      <c r="G905" s="35"/>
      <c r="H905" s="151" t="s">
        <v>351</v>
      </c>
      <c r="I905" s="174">
        <v>0</v>
      </c>
      <c r="J905" s="176"/>
      <c r="K905" s="174">
        <v>0</v>
      </c>
    </row>
    <row r="906" spans="1:11">
      <c r="A906" s="36" t="s">
        <v>352</v>
      </c>
      <c r="B906" s="27" t="e">
        <f>VLOOKUP($A904,'CBT Wages'!$B$6:$AE$49,4,0)</f>
        <v>#REF!</v>
      </c>
      <c r="C906" s="21"/>
      <c r="D906" s="21"/>
      <c r="E906" s="28" t="s">
        <v>322</v>
      </c>
      <c r="F906" s="37" t="e">
        <f>VLOOKUP($A904,'CBT OT'!$B$6:$O$431,9,0)</f>
        <v>#REF!</v>
      </c>
      <c r="G906" s="38"/>
      <c r="H906" s="152"/>
      <c r="I906" s="175"/>
      <c r="J906" s="177"/>
      <c r="K906" s="175"/>
    </row>
    <row r="907" spans="1:11">
      <c r="A907" s="39" t="s">
        <v>353</v>
      </c>
      <c r="B907" s="40" t="e">
        <f>VLOOKUP($A904,'CBT Wages'!$B$6:$AR$49,44,0)</f>
        <v>#REF!</v>
      </c>
      <c r="C907" s="41"/>
      <c r="D907" s="41"/>
      <c r="E907" s="35" t="s">
        <v>354</v>
      </c>
      <c r="F907" s="37" t="e">
        <f>VLOOKUP($A904,'CBT OT'!$B$6:$V$431,16,0)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>
      <c r="A908" s="168" t="s">
        <v>356</v>
      </c>
      <c r="B908" s="169"/>
      <c r="C908" s="163" t="s">
        <v>357</v>
      </c>
      <c r="D908" s="164"/>
      <c r="E908" s="45"/>
      <c r="F908" s="170" t="s">
        <v>358</v>
      </c>
      <c r="G908" s="164"/>
      <c r="H908" s="171" t="s">
        <v>359</v>
      </c>
      <c r="I908" s="161"/>
      <c r="J908" s="172" t="s">
        <v>360</v>
      </c>
      <c r="K908" s="173"/>
    </row>
    <row r="909" spans="1:11">
      <c r="A909" s="46" t="s">
        <v>361</v>
      </c>
      <c r="B909" s="47" t="e">
        <f>VLOOKUP($A904,'CBT Wages'!$B$6:$AE$49,15,0)</f>
        <v>#REF!</v>
      </c>
      <c r="C909" s="31" t="e">
        <f>VLOOKUP($A904,'CBT Wages'!$B$6:$AE$49,20,0)</f>
        <v>#REF!</v>
      </c>
      <c r="D909" s="48"/>
      <c r="E909" s="49"/>
      <c r="F909" s="153" t="e">
        <f>SUM(C909:E909)</f>
        <v>#REF!</v>
      </c>
      <c r="G909" s="154"/>
      <c r="H909" s="34" t="s">
        <v>362</v>
      </c>
      <c r="I909" s="26" t="e">
        <f>VLOOKUP($A904,'CBT Wages'!$B$6:$AE$49,29,0)</f>
        <v>#REF!</v>
      </c>
      <c r="J909" s="155"/>
      <c r="K909" s="156"/>
    </row>
    <row r="910" spans="1:11" ht="14.25">
      <c r="A910" s="46" t="s">
        <v>363</v>
      </c>
      <c r="B910" s="50" t="e">
        <f>VLOOKUP($A904,'CBT Wages'!$B$6:$AE$49,16,0)</f>
        <v>#REF!</v>
      </c>
      <c r="C910" s="51" t="e">
        <f>VLOOKUP($A904,'CBT Wages'!$B$6:$AE$49,21,0)</f>
        <v>#REF!</v>
      </c>
      <c r="D910" s="52"/>
      <c r="E910" s="38"/>
      <c r="F910" s="157" t="e">
        <f>SUM(C910:E910)</f>
        <v>#REF!</v>
      </c>
      <c r="G910" s="158"/>
      <c r="H910" s="36" t="s">
        <v>364</v>
      </c>
      <c r="I910" s="68" t="e">
        <f>VLOOKUP($A904,'CBT Wages'!$B$6:$AE$49,28,0)</f>
        <v>#REF!</v>
      </c>
      <c r="J910" s="159" t="e">
        <f>F917-I917</f>
        <v>#REF!</v>
      </c>
      <c r="K910" s="160"/>
    </row>
    <row r="911" spans="1:11">
      <c r="A911" s="46" t="s">
        <v>365</v>
      </c>
      <c r="B911" s="50" t="e">
        <f>VLOOKUP($A904,'CBT Wages'!$B$6:$AE$49,17,0)</f>
        <v>#REF!</v>
      </c>
      <c r="C911" s="51" t="e">
        <f>VLOOKUP($A904,'CBT Wages'!$B$6:$AE$49,22,0)</f>
        <v>#REF!</v>
      </c>
      <c r="D911" s="52"/>
      <c r="E911" s="38"/>
      <c r="F911" s="157" t="e">
        <f>SUM(C911:E911)</f>
        <v>#REF!</v>
      </c>
      <c r="G911" s="158"/>
      <c r="H911" s="36" t="s">
        <v>366</v>
      </c>
      <c r="I911" s="68" t="e">
        <f>VLOOKUP($A904,'CBT Wages'!$B$6:$AE$49,30,0)</f>
        <v>#REF!</v>
      </c>
      <c r="J911" s="161" t="s">
        <v>367</v>
      </c>
      <c r="K911" s="162"/>
    </row>
    <row r="912" spans="1:11">
      <c r="A912" s="46" t="s">
        <v>368</v>
      </c>
      <c r="B912" s="50">
        <v>0</v>
      </c>
      <c r="C912" s="51">
        <v>0</v>
      </c>
      <c r="D912" s="52"/>
      <c r="E912" s="38"/>
      <c r="F912" s="157">
        <f>SUM(D912:E912)</f>
        <v>0</v>
      </c>
      <c r="G912" s="158"/>
      <c r="H912" s="36" t="s">
        <v>369</v>
      </c>
      <c r="I912" s="68"/>
      <c r="J912" s="163"/>
      <c r="K912" s="164"/>
    </row>
    <row r="913" spans="1:11">
      <c r="A913" s="46" t="s">
        <v>370</v>
      </c>
      <c r="B913" s="50" t="e">
        <f>VLOOKUP($A904,'CBT Wages'!$B$6:$AE$49,18,0)</f>
        <v>#REF!</v>
      </c>
      <c r="C913" s="51" t="e">
        <f>VLOOKUP($A904,'CBT Wages'!$B$6:$AE$49,23,0)</f>
        <v>#REF!</v>
      </c>
      <c r="D913" s="52"/>
      <c r="E913" s="38"/>
      <c r="F913" s="157" t="e">
        <f>SUM(C913:E913)</f>
        <v>#REF!</v>
      </c>
      <c r="G913" s="158"/>
      <c r="H913" s="36" t="s">
        <v>371</v>
      </c>
      <c r="I913" s="68"/>
      <c r="J913" s="163"/>
      <c r="K913" s="164"/>
    </row>
    <row r="914" spans="1:11">
      <c r="A914" s="46" t="s">
        <v>372</v>
      </c>
      <c r="B914" s="53">
        <v>0</v>
      </c>
      <c r="C914" s="51" t="e">
        <f>VLOOKUP($A904,'CBT Wages'!$B$6:$AE$49,25,0)</f>
        <v>#REF!</v>
      </c>
      <c r="D914" s="52"/>
      <c r="E914" s="38"/>
      <c r="F914" s="157" t="e">
        <f>SUM(C914:E914)</f>
        <v>#REF!</v>
      </c>
      <c r="G914" s="158"/>
      <c r="H914" s="51"/>
      <c r="I914" s="68"/>
      <c r="J914" s="163"/>
      <c r="K914" s="164"/>
    </row>
    <row r="915" spans="1:11">
      <c r="A915" s="46" t="s">
        <v>374</v>
      </c>
      <c r="B915" s="53">
        <v>0</v>
      </c>
      <c r="C915" s="51" t="e">
        <f>VLOOKUP($A904,'CBT Wages'!$B$6:$AE$49,26,0)</f>
        <v>#REF!</v>
      </c>
      <c r="D915" s="52"/>
      <c r="E915" s="38"/>
      <c r="F915" s="157" t="e">
        <f>SUM(C915:E915)</f>
        <v>#REF!</v>
      </c>
      <c r="G915" s="158"/>
      <c r="H915" s="51"/>
      <c r="I915" s="68"/>
      <c r="J915" s="163"/>
      <c r="K915" s="164"/>
    </row>
    <row r="916" spans="1:11">
      <c r="A916" s="54" t="s">
        <v>375</v>
      </c>
      <c r="B916" s="55"/>
      <c r="C916" s="143"/>
      <c r="D916" s="144"/>
      <c r="E916" s="42"/>
      <c r="F916" s="143">
        <f>SUM(D916:E916)</f>
        <v>0</v>
      </c>
      <c r="G916" s="145"/>
      <c r="H916" s="40"/>
      <c r="I916" s="69"/>
      <c r="J916" s="165"/>
      <c r="K916" s="152"/>
    </row>
    <row r="917" spans="1:11">
      <c r="A917" s="56" t="s">
        <v>320</v>
      </c>
      <c r="B917" s="57" t="e">
        <f>SUM(B909:B916)</f>
        <v>#REF!</v>
      </c>
      <c r="C917" s="146" t="e">
        <f>SUM(C909:D916)</f>
        <v>#REF!</v>
      </c>
      <c r="D917" s="147"/>
      <c r="E917" s="58"/>
      <c r="F917" s="146" t="e">
        <f>SUM(F909:F916)+F907</f>
        <v>#REF!</v>
      </c>
      <c r="G917" s="148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Wages'!$B$6:$AF$49,6,0)</f>
        <v>#REF!</v>
      </c>
    </row>
    <row r="919" spans="1:11" ht="15.75">
      <c r="A919" s="20" t="s">
        <v>337</v>
      </c>
      <c r="B919" s="21"/>
      <c r="C919" s="21"/>
      <c r="D919" s="21"/>
      <c r="E919" s="178" t="str">
        <f>+$E$1</f>
        <v>Salary Slip Oct 2019</v>
      </c>
      <c r="F919" s="178"/>
      <c r="G919" s="178"/>
      <c r="H919" s="178"/>
      <c r="I919" s="178"/>
      <c r="J919" s="178"/>
      <c r="K919" s="179"/>
    </row>
    <row r="920" spans="1:11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>
      <c r="A922" s="30" t="e">
        <f>+'CBT Wages'!#REF!</f>
        <v>#REF!</v>
      </c>
      <c r="B922" s="31" t="e">
        <f>VLOOKUP($A922,'CBT Wages'!$B$6:$AE$49,8,0)</f>
        <v>#REF!</v>
      </c>
      <c r="C922" s="26"/>
      <c r="D922" s="31" t="e">
        <f>VLOOKUP($A922,'CBT Wages'!$B$6:$AE$49,9,0)</f>
        <v>#REF!</v>
      </c>
      <c r="E922" s="31" t="e">
        <f>VLOOKUP($A922,'CBT Wages'!$B$6:$AE$49,10,0)</f>
        <v>#REF!</v>
      </c>
      <c r="F922" s="31" t="e">
        <f>VLOOKUP($A922,'CBT Wages'!$B$6:$AE$49,14,0)</f>
        <v>#REF!</v>
      </c>
      <c r="G922" s="32" t="e">
        <f>VLOOKUP($A922,'CBT Wages'!$B$6:$AE$49,5,0)</f>
        <v>#REF!</v>
      </c>
      <c r="H922" s="33" t="s">
        <v>349</v>
      </c>
      <c r="I922" s="64">
        <v>0</v>
      </c>
      <c r="J922" s="65"/>
      <c r="K922" s="64">
        <v>0</v>
      </c>
    </row>
    <row r="923" spans="1:11">
      <c r="A923" s="34" t="s">
        <v>350</v>
      </c>
      <c r="B923" s="31" t="e">
        <f>VLOOKUP($A922,'CBT Wages'!$B$6:$AE$49,3,0)</f>
        <v>#REF!</v>
      </c>
      <c r="C923" s="21"/>
      <c r="D923" s="21"/>
      <c r="E923" s="35"/>
      <c r="F923" s="35"/>
      <c r="G923" s="35"/>
      <c r="H923" s="151" t="s">
        <v>351</v>
      </c>
      <c r="I923" s="174">
        <v>0</v>
      </c>
      <c r="J923" s="176"/>
      <c r="K923" s="174">
        <v>0</v>
      </c>
    </row>
    <row r="924" spans="1:11">
      <c r="A924" s="36" t="s">
        <v>352</v>
      </c>
      <c r="B924" s="27" t="e">
        <f>VLOOKUP($A922,'CBT Wages'!$B$6:$AE$49,4,0)</f>
        <v>#REF!</v>
      </c>
      <c r="C924" s="21"/>
      <c r="D924" s="21"/>
      <c r="E924" s="28" t="s">
        <v>322</v>
      </c>
      <c r="F924" s="37" t="e">
        <f>VLOOKUP($A922,'CBT OT'!$B$6:$O$431,9,0)</f>
        <v>#REF!</v>
      </c>
      <c r="G924" s="38"/>
      <c r="H924" s="152"/>
      <c r="I924" s="175"/>
      <c r="J924" s="177"/>
      <c r="K924" s="175"/>
    </row>
    <row r="925" spans="1:11">
      <c r="A925" s="39" t="s">
        <v>353</v>
      </c>
      <c r="B925" s="40" t="e">
        <f>VLOOKUP($A922,'CBT Wages'!$B$6:$AR$49,44,0)</f>
        <v>#REF!</v>
      </c>
      <c r="C925" s="41"/>
      <c r="D925" s="41"/>
      <c r="E925" s="35" t="s">
        <v>354</v>
      </c>
      <c r="F925" s="37" t="e">
        <f>VLOOKUP($A922,'CBT OT'!$B$6:$V$431,16,0)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>
      <c r="A926" s="168" t="s">
        <v>356</v>
      </c>
      <c r="B926" s="169"/>
      <c r="C926" s="163" t="s">
        <v>357</v>
      </c>
      <c r="D926" s="164"/>
      <c r="E926" s="45"/>
      <c r="F926" s="170" t="s">
        <v>358</v>
      </c>
      <c r="G926" s="164"/>
      <c r="H926" s="171" t="s">
        <v>359</v>
      </c>
      <c r="I926" s="161"/>
      <c r="J926" s="172" t="s">
        <v>360</v>
      </c>
      <c r="K926" s="173"/>
    </row>
    <row r="927" spans="1:11">
      <c r="A927" s="46" t="s">
        <v>361</v>
      </c>
      <c r="B927" s="47" t="e">
        <f>VLOOKUP($A922,'CBT Wages'!$B$6:$AE$49,15,0)</f>
        <v>#REF!</v>
      </c>
      <c r="C927" s="31" t="e">
        <f>VLOOKUP($A922,'CBT Wages'!$B$6:$AE$49,20,0)</f>
        <v>#REF!</v>
      </c>
      <c r="D927" s="48"/>
      <c r="E927" s="49"/>
      <c r="F927" s="153" t="e">
        <f>SUM(C927:E927)</f>
        <v>#REF!</v>
      </c>
      <c r="G927" s="154"/>
      <c r="H927" s="34" t="s">
        <v>362</v>
      </c>
      <c r="I927" s="26" t="e">
        <f>VLOOKUP($A922,'CBT Wages'!$B$6:$AE$49,29,0)</f>
        <v>#REF!</v>
      </c>
      <c r="J927" s="155"/>
      <c r="K927" s="156"/>
    </row>
    <row r="928" spans="1:11" ht="14.25">
      <c r="A928" s="46" t="s">
        <v>363</v>
      </c>
      <c r="B928" s="50" t="e">
        <f>VLOOKUP($A922,'CBT Wages'!$B$6:$AE$49,16,0)</f>
        <v>#REF!</v>
      </c>
      <c r="C928" s="51" t="e">
        <f>VLOOKUP($A922,'CBT Wages'!$B$6:$AE$49,21,0)</f>
        <v>#REF!</v>
      </c>
      <c r="D928" s="52"/>
      <c r="E928" s="38"/>
      <c r="F928" s="157" t="e">
        <f>SUM(C928:E928)</f>
        <v>#REF!</v>
      </c>
      <c r="G928" s="158"/>
      <c r="H928" s="36" t="s">
        <v>364</v>
      </c>
      <c r="I928" s="68" t="e">
        <f>VLOOKUP($A922,'CBT Wages'!$B$6:$AE$49,28,0)</f>
        <v>#REF!</v>
      </c>
      <c r="J928" s="159" t="e">
        <f>F935-I935</f>
        <v>#REF!</v>
      </c>
      <c r="K928" s="160"/>
    </row>
    <row r="929" spans="1:11">
      <c r="A929" s="46" t="s">
        <v>365</v>
      </c>
      <c r="B929" s="50" t="e">
        <f>VLOOKUP($A922,'CBT Wages'!$B$6:$AE$49,17,0)</f>
        <v>#REF!</v>
      </c>
      <c r="C929" s="51" t="e">
        <f>VLOOKUP($A922,'CBT Wages'!$B$6:$AE$49,22,0)</f>
        <v>#REF!</v>
      </c>
      <c r="D929" s="52"/>
      <c r="E929" s="38"/>
      <c r="F929" s="157" t="e">
        <f>SUM(C929:E929)</f>
        <v>#REF!</v>
      </c>
      <c r="G929" s="158"/>
      <c r="H929" s="36" t="s">
        <v>366</v>
      </c>
      <c r="I929" s="68" t="e">
        <f>VLOOKUP($A922,'CBT Wages'!$B$6:$AE$49,30,0)</f>
        <v>#REF!</v>
      </c>
      <c r="J929" s="161" t="s">
        <v>367</v>
      </c>
      <c r="K929" s="162"/>
    </row>
    <row r="930" spans="1:11">
      <c r="A930" s="46" t="s">
        <v>368</v>
      </c>
      <c r="B930" s="50">
        <v>0</v>
      </c>
      <c r="C930" s="51">
        <v>0</v>
      </c>
      <c r="D930" s="52"/>
      <c r="E930" s="38"/>
      <c r="F930" s="157">
        <f>SUM(D930:E930)</f>
        <v>0</v>
      </c>
      <c r="G930" s="158"/>
      <c r="H930" s="36" t="s">
        <v>369</v>
      </c>
      <c r="I930" s="68"/>
      <c r="J930" s="163"/>
      <c r="K930" s="164"/>
    </row>
    <row r="931" spans="1:11">
      <c r="A931" s="46" t="s">
        <v>370</v>
      </c>
      <c r="B931" s="50" t="e">
        <f>VLOOKUP($A922,'CBT Wages'!$B$6:$AE$49,18,0)</f>
        <v>#REF!</v>
      </c>
      <c r="C931" s="51" t="e">
        <f>VLOOKUP($A922,'CBT Wages'!$B$6:$AE$49,23,0)</f>
        <v>#REF!</v>
      </c>
      <c r="D931" s="52"/>
      <c r="E931" s="38"/>
      <c r="F931" s="157" t="e">
        <f>SUM(C931:E931)</f>
        <v>#REF!</v>
      </c>
      <c r="G931" s="158"/>
      <c r="H931" s="36" t="s">
        <v>371</v>
      </c>
      <c r="I931" s="68"/>
      <c r="J931" s="163"/>
      <c r="K931" s="164"/>
    </row>
    <row r="932" spans="1:11">
      <c r="A932" s="46" t="s">
        <v>372</v>
      </c>
      <c r="B932" s="53">
        <v>0</v>
      </c>
      <c r="C932" s="51" t="e">
        <f>VLOOKUP($A922,'CBT Wages'!$B$6:$AE$49,25,0)</f>
        <v>#REF!</v>
      </c>
      <c r="D932" s="52"/>
      <c r="E932" s="38"/>
      <c r="F932" s="157" t="e">
        <f>SUM(C932:E932)</f>
        <v>#REF!</v>
      </c>
      <c r="G932" s="158"/>
      <c r="H932" s="51"/>
      <c r="I932" s="68"/>
      <c r="J932" s="163"/>
      <c r="K932" s="164"/>
    </row>
    <row r="933" spans="1:11">
      <c r="A933" s="46" t="s">
        <v>374</v>
      </c>
      <c r="B933" s="53">
        <v>0</v>
      </c>
      <c r="C933" s="51" t="e">
        <f>VLOOKUP($A922,'CBT Wages'!$B$6:$AE$49,26,0)</f>
        <v>#REF!</v>
      </c>
      <c r="D933" s="52"/>
      <c r="E933" s="38"/>
      <c r="F933" s="157" t="e">
        <f>SUM(C933:E933)</f>
        <v>#REF!</v>
      </c>
      <c r="G933" s="158"/>
      <c r="H933" s="51"/>
      <c r="I933" s="68"/>
      <c r="J933" s="163"/>
      <c r="K933" s="164"/>
    </row>
    <row r="934" spans="1:11">
      <c r="A934" s="54" t="s">
        <v>375</v>
      </c>
      <c r="B934" s="55"/>
      <c r="C934" s="143"/>
      <c r="D934" s="144"/>
      <c r="E934" s="42"/>
      <c r="F934" s="143">
        <f>SUM(D934:E934)</f>
        <v>0</v>
      </c>
      <c r="G934" s="145"/>
      <c r="H934" s="40"/>
      <c r="I934" s="69"/>
      <c r="J934" s="165"/>
      <c r="K934" s="152"/>
    </row>
    <row r="935" spans="1:11">
      <c r="A935" s="56" t="s">
        <v>320</v>
      </c>
      <c r="B935" s="57" t="e">
        <f>SUM(B927:B934)</f>
        <v>#REF!</v>
      </c>
      <c r="C935" s="146" t="e">
        <f>SUM(C927:D934)</f>
        <v>#REF!</v>
      </c>
      <c r="D935" s="147"/>
      <c r="E935" s="58"/>
      <c r="F935" s="146" t="e">
        <f>SUM(F927:F934)+F925</f>
        <v>#REF!</v>
      </c>
      <c r="G935" s="148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Wages'!$B$6:$AF$49,6,0)</f>
        <v>#REF!</v>
      </c>
    </row>
    <row r="937" spans="1:11" ht="15.75">
      <c r="A937" s="20" t="s">
        <v>337</v>
      </c>
      <c r="B937" s="21"/>
      <c r="C937" s="21"/>
      <c r="D937" s="21"/>
      <c r="E937" s="178" t="str">
        <f>+$E$1</f>
        <v>Salary Slip Oct 2019</v>
      </c>
      <c r="F937" s="178"/>
      <c r="G937" s="178"/>
      <c r="H937" s="178"/>
      <c r="I937" s="178"/>
      <c r="J937" s="178"/>
      <c r="K937" s="179"/>
    </row>
    <row r="938" spans="1:11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>
      <c r="A940" s="30" t="e">
        <f>+'CBT Wages'!#REF!</f>
        <v>#REF!</v>
      </c>
      <c r="B940" s="31" t="e">
        <f>VLOOKUP($A940,'CBT Wages'!$B$6:$AE$49,8,0)</f>
        <v>#REF!</v>
      </c>
      <c r="C940" s="26"/>
      <c r="D940" s="31" t="e">
        <f>VLOOKUP($A940,'CBT Wages'!$B$6:$AE$49,9,0)</f>
        <v>#REF!</v>
      </c>
      <c r="E940" s="31" t="e">
        <f>VLOOKUP($A940,'CBT Wages'!$B$6:$AE$49,10,0)</f>
        <v>#REF!</v>
      </c>
      <c r="F940" s="31" t="e">
        <f>VLOOKUP($A940,'CBT Wages'!$B$6:$AE$49,14,0)</f>
        <v>#REF!</v>
      </c>
      <c r="G940" s="32" t="e">
        <f>VLOOKUP($A940,'CBT Wages'!$B$6:$AE$49,5,0)</f>
        <v>#REF!</v>
      </c>
      <c r="H940" s="33" t="s">
        <v>349</v>
      </c>
      <c r="I940" s="64">
        <v>0</v>
      </c>
      <c r="J940" s="65"/>
      <c r="K940" s="64">
        <v>0</v>
      </c>
    </row>
    <row r="941" spans="1:11">
      <c r="A941" s="34" t="s">
        <v>350</v>
      </c>
      <c r="B941" s="31" t="e">
        <f>VLOOKUP($A940,'CBT Wages'!$B$6:$AE$49,3,0)</f>
        <v>#REF!</v>
      </c>
      <c r="C941" s="21"/>
      <c r="D941" s="21"/>
      <c r="E941" s="35"/>
      <c r="F941" s="35"/>
      <c r="G941" s="35"/>
      <c r="H941" s="151" t="s">
        <v>351</v>
      </c>
      <c r="I941" s="174">
        <v>0</v>
      </c>
      <c r="J941" s="176"/>
      <c r="K941" s="174">
        <v>0</v>
      </c>
    </row>
    <row r="942" spans="1:11">
      <c r="A942" s="36" t="s">
        <v>352</v>
      </c>
      <c r="B942" s="27" t="e">
        <f>VLOOKUP($A940,'CBT Wages'!$B$6:$AE$49,4,0)</f>
        <v>#REF!</v>
      </c>
      <c r="C942" s="21"/>
      <c r="D942" s="21"/>
      <c r="E942" s="28" t="s">
        <v>322</v>
      </c>
      <c r="F942" s="37" t="e">
        <f>VLOOKUP($A940,'CBT OT'!$B$6:$O$431,9,0)</f>
        <v>#REF!</v>
      </c>
      <c r="G942" s="38"/>
      <c r="H942" s="152"/>
      <c r="I942" s="175"/>
      <c r="J942" s="177"/>
      <c r="K942" s="175"/>
    </row>
    <row r="943" spans="1:11">
      <c r="A943" s="39" t="s">
        <v>353</v>
      </c>
      <c r="B943" s="40" t="e">
        <f>VLOOKUP($A940,'CBT Wages'!$B$6:$AR$49,44,0)</f>
        <v>#REF!</v>
      </c>
      <c r="C943" s="41"/>
      <c r="D943" s="41"/>
      <c r="E943" s="35" t="s">
        <v>354</v>
      </c>
      <c r="F943" s="37" t="e">
        <f>VLOOKUP($A940,'CBT OT'!$B$6:$V$431,16,0)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>
      <c r="A944" s="168" t="s">
        <v>356</v>
      </c>
      <c r="B944" s="169"/>
      <c r="C944" s="163" t="s">
        <v>357</v>
      </c>
      <c r="D944" s="164"/>
      <c r="E944" s="45"/>
      <c r="F944" s="170" t="s">
        <v>358</v>
      </c>
      <c r="G944" s="164"/>
      <c r="H944" s="171" t="s">
        <v>359</v>
      </c>
      <c r="I944" s="161"/>
      <c r="J944" s="172" t="s">
        <v>360</v>
      </c>
      <c r="K944" s="173"/>
    </row>
    <row r="945" spans="1:11">
      <c r="A945" s="46" t="s">
        <v>361</v>
      </c>
      <c r="B945" s="47" t="e">
        <f>VLOOKUP($A940,'CBT Wages'!$B$6:$AE$49,15,0)</f>
        <v>#REF!</v>
      </c>
      <c r="C945" s="31" t="e">
        <f>VLOOKUP($A940,'CBT Wages'!$B$6:$AE$49,20,0)</f>
        <v>#REF!</v>
      </c>
      <c r="D945" s="48"/>
      <c r="E945" s="49"/>
      <c r="F945" s="153" t="e">
        <f>SUM(C945:E945)</f>
        <v>#REF!</v>
      </c>
      <c r="G945" s="154"/>
      <c r="H945" s="34" t="s">
        <v>362</v>
      </c>
      <c r="I945" s="26" t="e">
        <f>VLOOKUP($A940,'CBT Wages'!$B$6:$AE$49,29,0)</f>
        <v>#REF!</v>
      </c>
      <c r="J945" s="155"/>
      <c r="K945" s="156"/>
    </row>
    <row r="946" spans="1:11" ht="14.25">
      <c r="A946" s="46" t="s">
        <v>363</v>
      </c>
      <c r="B946" s="50" t="e">
        <f>VLOOKUP($A940,'CBT Wages'!$B$6:$AE$49,16,0)</f>
        <v>#REF!</v>
      </c>
      <c r="C946" s="51" t="e">
        <f>VLOOKUP($A940,'CBT Wages'!$B$6:$AE$49,21,0)</f>
        <v>#REF!</v>
      </c>
      <c r="D946" s="52"/>
      <c r="E946" s="38"/>
      <c r="F946" s="157" t="e">
        <f>SUM(C946:E946)</f>
        <v>#REF!</v>
      </c>
      <c r="G946" s="158"/>
      <c r="H946" s="36" t="s">
        <v>364</v>
      </c>
      <c r="I946" s="68" t="e">
        <f>VLOOKUP($A940,'CBT Wages'!$B$6:$AE$49,28,0)</f>
        <v>#REF!</v>
      </c>
      <c r="J946" s="159" t="e">
        <f>F953-I953</f>
        <v>#REF!</v>
      </c>
      <c r="K946" s="160"/>
    </row>
    <row r="947" spans="1:11">
      <c r="A947" s="46" t="s">
        <v>365</v>
      </c>
      <c r="B947" s="50" t="e">
        <f>VLOOKUP($A940,'CBT Wages'!$B$6:$AE$49,17,0)</f>
        <v>#REF!</v>
      </c>
      <c r="C947" s="51" t="e">
        <f>VLOOKUP($A940,'CBT Wages'!$B$6:$AE$49,22,0)</f>
        <v>#REF!</v>
      </c>
      <c r="D947" s="52"/>
      <c r="E947" s="38"/>
      <c r="F947" s="157" t="e">
        <f>SUM(C947:E947)</f>
        <v>#REF!</v>
      </c>
      <c r="G947" s="158"/>
      <c r="H947" s="36" t="s">
        <v>366</v>
      </c>
      <c r="I947" s="68" t="e">
        <f>VLOOKUP($A940,'CBT Wages'!$B$6:$AE$49,30,0)</f>
        <v>#REF!</v>
      </c>
      <c r="J947" s="161" t="s">
        <v>367</v>
      </c>
      <c r="K947" s="162"/>
    </row>
    <row r="948" spans="1:11">
      <c r="A948" s="46" t="s">
        <v>368</v>
      </c>
      <c r="B948" s="50">
        <v>0</v>
      </c>
      <c r="C948" s="51">
        <v>0</v>
      </c>
      <c r="D948" s="52"/>
      <c r="E948" s="38"/>
      <c r="F948" s="157">
        <f>SUM(D948:E948)</f>
        <v>0</v>
      </c>
      <c r="G948" s="158"/>
      <c r="H948" s="36" t="s">
        <v>369</v>
      </c>
      <c r="I948" s="68"/>
      <c r="J948" s="163"/>
      <c r="K948" s="164"/>
    </row>
    <row r="949" spans="1:11">
      <c r="A949" s="46" t="s">
        <v>370</v>
      </c>
      <c r="B949" s="50" t="e">
        <f>VLOOKUP($A940,'CBT Wages'!$B$6:$AE$49,18,0)</f>
        <v>#REF!</v>
      </c>
      <c r="C949" s="51" t="e">
        <f>VLOOKUP($A940,'CBT Wages'!$B$6:$AE$49,23,0)</f>
        <v>#REF!</v>
      </c>
      <c r="D949" s="52"/>
      <c r="E949" s="38"/>
      <c r="F949" s="157" t="e">
        <f>SUM(C949:E949)</f>
        <v>#REF!</v>
      </c>
      <c r="G949" s="158"/>
      <c r="H949" s="36" t="s">
        <v>371</v>
      </c>
      <c r="I949" s="68"/>
      <c r="J949" s="163"/>
      <c r="K949" s="164"/>
    </row>
    <row r="950" spans="1:11">
      <c r="A950" s="46" t="s">
        <v>372</v>
      </c>
      <c r="B950" s="53">
        <v>0</v>
      </c>
      <c r="C950" s="51" t="e">
        <f>VLOOKUP($A940,'CBT Wages'!$B$6:$AE$49,25,0)</f>
        <v>#REF!</v>
      </c>
      <c r="D950" s="52"/>
      <c r="E950" s="38"/>
      <c r="F950" s="157" t="e">
        <f>SUM(C950:E950)</f>
        <v>#REF!</v>
      </c>
      <c r="G950" s="158"/>
      <c r="H950" s="51"/>
      <c r="I950" s="68"/>
      <c r="J950" s="163"/>
      <c r="K950" s="164"/>
    </row>
    <row r="951" spans="1:11">
      <c r="A951" s="46" t="s">
        <v>374</v>
      </c>
      <c r="B951" s="53">
        <v>0</v>
      </c>
      <c r="C951" s="51" t="e">
        <f>VLOOKUP($A940,'CBT Wages'!$B$6:$AE$49,26,0)</f>
        <v>#REF!</v>
      </c>
      <c r="D951" s="52"/>
      <c r="E951" s="38"/>
      <c r="F951" s="157" t="e">
        <f>SUM(C951:E951)</f>
        <v>#REF!</v>
      </c>
      <c r="G951" s="158"/>
      <c r="H951" s="51"/>
      <c r="I951" s="68"/>
      <c r="J951" s="163"/>
      <c r="K951" s="164"/>
    </row>
    <row r="952" spans="1:11">
      <c r="A952" s="54" t="s">
        <v>375</v>
      </c>
      <c r="B952" s="55"/>
      <c r="C952" s="143"/>
      <c r="D952" s="144"/>
      <c r="E952" s="42"/>
      <c r="F952" s="143">
        <f>SUM(D952:E952)</f>
        <v>0</v>
      </c>
      <c r="G952" s="145"/>
      <c r="H952" s="40"/>
      <c r="I952" s="69"/>
      <c r="J952" s="165"/>
      <c r="K952" s="152"/>
    </row>
    <row r="953" spans="1:11">
      <c r="A953" s="56" t="s">
        <v>320</v>
      </c>
      <c r="B953" s="57" t="e">
        <f>SUM(B945:B952)</f>
        <v>#REF!</v>
      </c>
      <c r="C953" s="146" t="e">
        <f>SUM(C945:D952)</f>
        <v>#REF!</v>
      </c>
      <c r="D953" s="147"/>
      <c r="E953" s="58"/>
      <c r="F953" s="146" t="e">
        <f>SUM(F945:F952)+F943</f>
        <v>#REF!</v>
      </c>
      <c r="G953" s="148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Wages'!$B$6:$AF$49,6,0)</f>
        <v>#REF!</v>
      </c>
    </row>
    <row r="955" spans="1:11" ht="15.75">
      <c r="A955" s="20" t="s">
        <v>337</v>
      </c>
      <c r="B955" s="21"/>
      <c r="C955" s="21"/>
      <c r="D955" s="21"/>
      <c r="E955" s="166"/>
      <c r="F955" s="166"/>
      <c r="G955" s="166"/>
      <c r="H955" s="166"/>
      <c r="I955" s="166"/>
      <c r="J955" s="166"/>
      <c r="K955" s="167"/>
    </row>
    <row r="956" spans="1:11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>
      <c r="A958" s="30" t="e">
        <f>+'CBT Wages'!#REF!</f>
        <v>#REF!</v>
      </c>
      <c r="B958" s="31" t="e">
        <f>VLOOKUP($A958,'CBT Wages'!$B$6:$AE$49,8,0)</f>
        <v>#REF!</v>
      </c>
      <c r="C958" s="26"/>
      <c r="D958" s="31" t="e">
        <f>VLOOKUP($A958,'CBT Wages'!$B$6:$AE$49,9,0)</f>
        <v>#REF!</v>
      </c>
      <c r="E958" s="31" t="e">
        <f>VLOOKUP($A958,'CBT Wages'!$B$6:$AE$49,10,0)</f>
        <v>#REF!</v>
      </c>
      <c r="F958" s="31" t="e">
        <f>VLOOKUP($A958,'CBT Wages'!$B$6:$AE$49,14,0)</f>
        <v>#REF!</v>
      </c>
      <c r="G958" s="32" t="e">
        <f>VLOOKUP($A958,'CBT Wages'!$B$6:$AE$49,5,0)</f>
        <v>#REF!</v>
      </c>
      <c r="H958" s="33" t="s">
        <v>349</v>
      </c>
      <c r="I958" s="64">
        <v>0</v>
      </c>
      <c r="J958" s="65"/>
      <c r="K958" s="64">
        <v>0</v>
      </c>
    </row>
    <row r="959" spans="1:11">
      <c r="A959" s="34" t="s">
        <v>350</v>
      </c>
      <c r="B959" s="31" t="e">
        <f>VLOOKUP($A958,'CBT Wages'!$B$6:$AE$49,3,0)</f>
        <v>#REF!</v>
      </c>
      <c r="C959" s="21"/>
      <c r="D959" s="21"/>
      <c r="E959" s="35"/>
      <c r="F959" s="35"/>
      <c r="G959" s="35"/>
      <c r="H959" s="151" t="s">
        <v>351</v>
      </c>
      <c r="I959" s="174">
        <v>0</v>
      </c>
      <c r="J959" s="176"/>
      <c r="K959" s="174">
        <v>0</v>
      </c>
    </row>
    <row r="960" spans="1:11">
      <c r="A960" s="36" t="s">
        <v>352</v>
      </c>
      <c r="B960" s="27" t="e">
        <f>VLOOKUP($A958,'CBT Wages'!$B$6:$AE$49,4,0)</f>
        <v>#REF!</v>
      </c>
      <c r="C960" s="21"/>
      <c r="D960" s="21"/>
      <c r="E960" s="28" t="s">
        <v>322</v>
      </c>
      <c r="F960" s="37" t="e">
        <f>VLOOKUP($A958,'CBT OT'!$B$6:$O$431,9,0)</f>
        <v>#REF!</v>
      </c>
      <c r="G960" s="38"/>
      <c r="H960" s="152"/>
      <c r="I960" s="175"/>
      <c r="J960" s="177"/>
      <c r="K960" s="175"/>
    </row>
    <row r="961" spans="1:11">
      <c r="A961" s="39" t="s">
        <v>353</v>
      </c>
      <c r="B961" s="40" t="e">
        <f>VLOOKUP($A958,'CBT Wages'!$B$6:$AR$49,44,0)</f>
        <v>#REF!</v>
      </c>
      <c r="C961" s="41"/>
      <c r="D961" s="41"/>
      <c r="E961" s="35" t="s">
        <v>354</v>
      </c>
      <c r="F961" s="37" t="e">
        <f>VLOOKUP($A958,'CBT OT'!$B$6:$V$431,16,0)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>
      <c r="A962" s="168" t="s">
        <v>356</v>
      </c>
      <c r="B962" s="169"/>
      <c r="C962" s="163" t="s">
        <v>357</v>
      </c>
      <c r="D962" s="164"/>
      <c r="E962" s="45"/>
      <c r="F962" s="170" t="s">
        <v>358</v>
      </c>
      <c r="G962" s="164"/>
      <c r="H962" s="171" t="s">
        <v>359</v>
      </c>
      <c r="I962" s="161"/>
      <c r="J962" s="172" t="s">
        <v>360</v>
      </c>
      <c r="K962" s="173"/>
    </row>
    <row r="963" spans="1:11">
      <c r="A963" s="46" t="s">
        <v>361</v>
      </c>
      <c r="B963" s="47" t="e">
        <f>VLOOKUP($A958,'CBT Wages'!$B$6:$AE$49,15,0)</f>
        <v>#REF!</v>
      </c>
      <c r="C963" s="31" t="e">
        <f>VLOOKUP($A958,'CBT Wages'!$B$6:$AE$49,20,0)</f>
        <v>#REF!</v>
      </c>
      <c r="D963" s="48"/>
      <c r="E963" s="49"/>
      <c r="F963" s="153" t="e">
        <f>SUM(C963:E963)</f>
        <v>#REF!</v>
      </c>
      <c r="G963" s="154"/>
      <c r="H963" s="34" t="s">
        <v>362</v>
      </c>
      <c r="I963" s="26" t="e">
        <f>VLOOKUP($A958,'CBT Wages'!$B$6:$AE$49,29,0)</f>
        <v>#REF!</v>
      </c>
      <c r="J963" s="155"/>
      <c r="K963" s="156"/>
    </row>
    <row r="964" spans="1:11" ht="14.25">
      <c r="A964" s="46" t="s">
        <v>363</v>
      </c>
      <c r="B964" s="50" t="e">
        <f>VLOOKUP($A958,'CBT Wages'!$B$6:$AE$49,16,0)</f>
        <v>#REF!</v>
      </c>
      <c r="C964" s="51" t="e">
        <f>VLOOKUP($A958,'CBT Wages'!$B$6:$AE$49,21,0)</f>
        <v>#REF!</v>
      </c>
      <c r="D964" s="52"/>
      <c r="E964" s="38"/>
      <c r="F964" s="157" t="e">
        <f>SUM(C964:E964)</f>
        <v>#REF!</v>
      </c>
      <c r="G964" s="158"/>
      <c r="H964" s="36" t="s">
        <v>364</v>
      </c>
      <c r="I964" s="68" t="e">
        <f>VLOOKUP($A958,'CBT Wages'!$B$6:$AE$49,28,0)</f>
        <v>#REF!</v>
      </c>
      <c r="J964" s="159" t="e">
        <f>F971-I971</f>
        <v>#REF!</v>
      </c>
      <c r="K964" s="160"/>
    </row>
    <row r="965" spans="1:11">
      <c r="A965" s="46" t="s">
        <v>365</v>
      </c>
      <c r="B965" s="50" t="e">
        <f>VLOOKUP($A958,'CBT Wages'!$B$6:$AE$49,17,0)</f>
        <v>#REF!</v>
      </c>
      <c r="C965" s="51" t="e">
        <f>VLOOKUP($A958,'CBT Wages'!$B$6:$AE$49,22,0)</f>
        <v>#REF!</v>
      </c>
      <c r="D965" s="52"/>
      <c r="E965" s="38"/>
      <c r="F965" s="157" t="e">
        <f>SUM(C965:E965)</f>
        <v>#REF!</v>
      </c>
      <c r="G965" s="158"/>
      <c r="H965" s="36" t="s">
        <v>366</v>
      </c>
      <c r="I965" s="68" t="e">
        <f>VLOOKUP($A958,'CBT Wages'!$B$6:$AE$49,30,0)</f>
        <v>#REF!</v>
      </c>
      <c r="J965" s="161" t="s">
        <v>367</v>
      </c>
      <c r="K965" s="162"/>
    </row>
    <row r="966" spans="1:11">
      <c r="A966" s="46" t="s">
        <v>368</v>
      </c>
      <c r="B966" s="50">
        <v>0</v>
      </c>
      <c r="C966" s="51">
        <v>0</v>
      </c>
      <c r="D966" s="52"/>
      <c r="E966" s="38"/>
      <c r="F966" s="157">
        <f>SUM(D966:E966)</f>
        <v>0</v>
      </c>
      <c r="G966" s="158"/>
      <c r="H966" s="36" t="s">
        <v>369</v>
      </c>
      <c r="I966" s="68"/>
      <c r="J966" s="163"/>
      <c r="K966" s="164"/>
    </row>
    <row r="967" spans="1:11">
      <c r="A967" s="46" t="s">
        <v>370</v>
      </c>
      <c r="B967" s="50" t="e">
        <f>VLOOKUP($A958,'CBT Wages'!$B$6:$AE$49,18,0)</f>
        <v>#REF!</v>
      </c>
      <c r="C967" s="51" t="e">
        <f>VLOOKUP($A958,'CBT Wages'!$B$6:$AE$49,23,0)</f>
        <v>#REF!</v>
      </c>
      <c r="D967" s="52"/>
      <c r="E967" s="38"/>
      <c r="F967" s="157" t="e">
        <f>SUM(C967:E967)</f>
        <v>#REF!</v>
      </c>
      <c r="G967" s="158"/>
      <c r="H967" s="36" t="s">
        <v>371</v>
      </c>
      <c r="I967" s="68"/>
      <c r="J967" s="163"/>
      <c r="K967" s="164"/>
    </row>
    <row r="968" spans="1:11">
      <c r="A968" s="46" t="s">
        <v>372</v>
      </c>
      <c r="B968" s="53">
        <v>0</v>
      </c>
      <c r="C968" s="51" t="e">
        <f>VLOOKUP($A958,'CBT Wages'!$B$6:$AE$49,25,0)</f>
        <v>#REF!</v>
      </c>
      <c r="D968" s="52"/>
      <c r="E968" s="38"/>
      <c r="F968" s="157" t="e">
        <f>SUM(C968:E968)</f>
        <v>#REF!</v>
      </c>
      <c r="G968" s="158"/>
      <c r="H968" s="51"/>
      <c r="I968" s="68"/>
      <c r="J968" s="163"/>
      <c r="K968" s="164"/>
    </row>
    <row r="969" spans="1:11">
      <c r="A969" s="46" t="s">
        <v>374</v>
      </c>
      <c r="B969" s="53">
        <v>0</v>
      </c>
      <c r="C969" s="51" t="e">
        <f>VLOOKUP($A958,'CBT Wages'!$B$6:$AE$49,26,0)</f>
        <v>#REF!</v>
      </c>
      <c r="D969" s="52"/>
      <c r="E969" s="38"/>
      <c r="F969" s="157" t="e">
        <f>SUM(C969:E969)</f>
        <v>#REF!</v>
      </c>
      <c r="G969" s="158"/>
      <c r="H969" s="51"/>
      <c r="I969" s="68"/>
      <c r="J969" s="163"/>
      <c r="K969" s="164"/>
    </row>
    <row r="970" spans="1:11">
      <c r="A970" s="54" t="s">
        <v>375</v>
      </c>
      <c r="B970" s="55"/>
      <c r="C970" s="143"/>
      <c r="D970" s="144"/>
      <c r="E970" s="42"/>
      <c r="F970" s="143">
        <f>SUM(D970:E970)</f>
        <v>0</v>
      </c>
      <c r="G970" s="145"/>
      <c r="H970" s="40"/>
      <c r="I970" s="69"/>
      <c r="J970" s="165"/>
      <c r="K970" s="152"/>
    </row>
    <row r="971" spans="1:11">
      <c r="A971" s="56" t="s">
        <v>320</v>
      </c>
      <c r="B971" s="57" t="e">
        <f>SUM(B963:B970)</f>
        <v>#REF!</v>
      </c>
      <c r="C971" s="146" t="e">
        <f>SUM(C963:D970)</f>
        <v>#REF!</v>
      </c>
      <c r="D971" s="147"/>
      <c r="E971" s="58"/>
      <c r="F971" s="146" t="e">
        <f>SUM(F963:F970)+F961</f>
        <v>#REF!</v>
      </c>
      <c r="G971" s="148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Wages'!$B$6:$AF$49,6,0)</f>
        <v>#REF!</v>
      </c>
    </row>
    <row r="973" spans="1:11" ht="15.75">
      <c r="A973" s="20" t="s">
        <v>337</v>
      </c>
      <c r="B973" s="21"/>
      <c r="C973" s="21"/>
      <c r="D973" s="21"/>
      <c r="E973" s="178" t="str">
        <f>+$E$1</f>
        <v>Salary Slip Oct 2019</v>
      </c>
      <c r="F973" s="178"/>
      <c r="G973" s="178"/>
      <c r="H973" s="178"/>
      <c r="I973" s="178"/>
      <c r="J973" s="178"/>
      <c r="K973" s="179"/>
    </row>
    <row r="974" spans="1:11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>
      <c r="A976" s="30" t="e">
        <f>+'CBT Wages'!#REF!</f>
        <v>#REF!</v>
      </c>
      <c r="B976" s="31" t="e">
        <f>VLOOKUP($A976,'CBT Wages'!$B$6:$AE$49,8,0)</f>
        <v>#REF!</v>
      </c>
      <c r="C976" s="26"/>
      <c r="D976" s="31" t="e">
        <f>VLOOKUP($A976,'CBT Wages'!$B$6:$AE$49,9,0)</f>
        <v>#REF!</v>
      </c>
      <c r="E976" s="31" t="e">
        <f>VLOOKUP($A976,'CBT Wages'!$B$6:$AE$49,10,0)</f>
        <v>#REF!</v>
      </c>
      <c r="F976" s="31" t="e">
        <f>VLOOKUP($A976,'CBT Wages'!$B$6:$AE$49,14,0)</f>
        <v>#REF!</v>
      </c>
      <c r="G976" s="32" t="e">
        <f>VLOOKUP($A976,'CBT Wages'!$B$6:$AE$49,5,0)</f>
        <v>#REF!</v>
      </c>
      <c r="H976" s="33" t="s">
        <v>349</v>
      </c>
      <c r="I976" s="64">
        <v>0</v>
      </c>
      <c r="J976" s="65"/>
      <c r="K976" s="64">
        <v>0</v>
      </c>
    </row>
    <row r="977" spans="1:11">
      <c r="A977" s="34" t="s">
        <v>350</v>
      </c>
      <c r="B977" s="31" t="e">
        <f>VLOOKUP($A976,'CBT Wages'!$B$6:$AE$49,3,0)</f>
        <v>#REF!</v>
      </c>
      <c r="C977" s="21"/>
      <c r="D977" s="21"/>
      <c r="E977" s="35"/>
      <c r="F977" s="35"/>
      <c r="G977" s="35"/>
      <c r="H977" s="151" t="s">
        <v>351</v>
      </c>
      <c r="I977" s="174">
        <v>0</v>
      </c>
      <c r="J977" s="176"/>
      <c r="K977" s="174">
        <v>0</v>
      </c>
    </row>
    <row r="978" spans="1:11">
      <c r="A978" s="36" t="s">
        <v>352</v>
      </c>
      <c r="B978" s="27" t="e">
        <f>VLOOKUP($A976,'CBT Wages'!$B$6:$AE$49,4,0)</f>
        <v>#REF!</v>
      </c>
      <c r="C978" s="21"/>
      <c r="D978" s="21"/>
      <c r="E978" s="28" t="s">
        <v>322</v>
      </c>
      <c r="F978" s="37" t="e">
        <f>VLOOKUP($A976,'CBT OT'!$B$6:$O$431,9,0)</f>
        <v>#REF!</v>
      </c>
      <c r="G978" s="38"/>
      <c r="H978" s="152"/>
      <c r="I978" s="175"/>
      <c r="J978" s="177"/>
      <c r="K978" s="175"/>
    </row>
    <row r="979" spans="1:11">
      <c r="A979" s="39" t="s">
        <v>353</v>
      </c>
      <c r="B979" s="40" t="e">
        <f>VLOOKUP($A976,'CBT Wages'!$B$6:$AR$49,44,0)</f>
        <v>#REF!</v>
      </c>
      <c r="C979" s="41"/>
      <c r="D979" s="41"/>
      <c r="E979" s="35" t="s">
        <v>354</v>
      </c>
      <c r="F979" s="37" t="e">
        <f>VLOOKUP($A976,'CBT OT'!$B$6:$V$431,16,0)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>
      <c r="A980" s="168" t="s">
        <v>356</v>
      </c>
      <c r="B980" s="169"/>
      <c r="C980" s="163" t="s">
        <v>357</v>
      </c>
      <c r="D980" s="164"/>
      <c r="E980" s="45"/>
      <c r="F980" s="170" t="s">
        <v>358</v>
      </c>
      <c r="G980" s="164"/>
      <c r="H980" s="171" t="s">
        <v>359</v>
      </c>
      <c r="I980" s="161"/>
      <c r="J980" s="172" t="s">
        <v>360</v>
      </c>
      <c r="K980" s="173"/>
    </row>
    <row r="981" spans="1:11">
      <c r="A981" s="46" t="s">
        <v>361</v>
      </c>
      <c r="B981" s="47" t="e">
        <f>VLOOKUP($A976,'CBT Wages'!$B$6:$AE$49,15,0)</f>
        <v>#REF!</v>
      </c>
      <c r="C981" s="31" t="e">
        <f>VLOOKUP($A976,'CBT Wages'!$B$6:$AE$49,20,0)</f>
        <v>#REF!</v>
      </c>
      <c r="D981" s="48"/>
      <c r="E981" s="49"/>
      <c r="F981" s="153" t="e">
        <f>SUM(C981:E981)</f>
        <v>#REF!</v>
      </c>
      <c r="G981" s="154"/>
      <c r="H981" s="34" t="s">
        <v>362</v>
      </c>
      <c r="I981" s="26" t="e">
        <f>VLOOKUP($A976,'CBT Wages'!$B$6:$AE$49,29,0)</f>
        <v>#REF!</v>
      </c>
      <c r="J981" s="155"/>
      <c r="K981" s="156"/>
    </row>
    <row r="982" spans="1:11" ht="14.25">
      <c r="A982" s="46" t="s">
        <v>363</v>
      </c>
      <c r="B982" s="50" t="e">
        <f>VLOOKUP($A976,'CBT Wages'!$B$6:$AE$49,16,0)</f>
        <v>#REF!</v>
      </c>
      <c r="C982" s="51" t="e">
        <f>VLOOKUP($A976,'CBT Wages'!$B$6:$AE$49,21,0)</f>
        <v>#REF!</v>
      </c>
      <c r="D982" s="52"/>
      <c r="E982" s="38"/>
      <c r="F982" s="157" t="e">
        <f>SUM(C982:E982)</f>
        <v>#REF!</v>
      </c>
      <c r="G982" s="158"/>
      <c r="H982" s="36" t="s">
        <v>364</v>
      </c>
      <c r="I982" s="68" t="e">
        <f>VLOOKUP($A976,'CBT Wages'!$B$6:$AE$49,28,0)</f>
        <v>#REF!</v>
      </c>
      <c r="J982" s="159" t="e">
        <f>F989-I989</f>
        <v>#REF!</v>
      </c>
      <c r="K982" s="160"/>
    </row>
    <row r="983" spans="1:11">
      <c r="A983" s="46" t="s">
        <v>365</v>
      </c>
      <c r="B983" s="50" t="e">
        <f>VLOOKUP($A976,'CBT Wages'!$B$6:$AE$49,17,0)</f>
        <v>#REF!</v>
      </c>
      <c r="C983" s="51" t="e">
        <f>VLOOKUP($A976,'CBT Wages'!$B$6:$AE$49,22,0)</f>
        <v>#REF!</v>
      </c>
      <c r="D983" s="52"/>
      <c r="E983" s="38"/>
      <c r="F983" s="157" t="e">
        <f>SUM(C983:E983)</f>
        <v>#REF!</v>
      </c>
      <c r="G983" s="158"/>
      <c r="H983" s="36" t="s">
        <v>366</v>
      </c>
      <c r="I983" s="68" t="e">
        <f>VLOOKUP($A976,'CBT Wages'!$B$6:$AE$49,30,0)</f>
        <v>#REF!</v>
      </c>
      <c r="J983" s="161" t="s">
        <v>367</v>
      </c>
      <c r="K983" s="162"/>
    </row>
    <row r="984" spans="1:11">
      <c r="A984" s="46" t="s">
        <v>368</v>
      </c>
      <c r="B984" s="50">
        <v>0</v>
      </c>
      <c r="C984" s="51">
        <v>0</v>
      </c>
      <c r="D984" s="52"/>
      <c r="E984" s="38"/>
      <c r="F984" s="157">
        <f>SUM(D984:E984)</f>
        <v>0</v>
      </c>
      <c r="G984" s="158"/>
      <c r="H984" s="36" t="s">
        <v>369</v>
      </c>
      <c r="I984" s="68"/>
      <c r="J984" s="163"/>
      <c r="K984" s="164"/>
    </row>
    <row r="985" spans="1:11">
      <c r="A985" s="46" t="s">
        <v>370</v>
      </c>
      <c r="B985" s="50" t="e">
        <f>VLOOKUP($A976,'CBT Wages'!$B$6:$AE$49,18,0)</f>
        <v>#REF!</v>
      </c>
      <c r="C985" s="51" t="e">
        <f>VLOOKUP($A976,'CBT Wages'!$B$6:$AE$49,23,0)</f>
        <v>#REF!</v>
      </c>
      <c r="D985" s="52"/>
      <c r="E985" s="38"/>
      <c r="F985" s="157" t="e">
        <f>SUM(C985:E985)</f>
        <v>#REF!</v>
      </c>
      <c r="G985" s="158"/>
      <c r="H985" s="36" t="s">
        <v>371</v>
      </c>
      <c r="I985" s="68"/>
      <c r="J985" s="163"/>
      <c r="K985" s="164"/>
    </row>
    <row r="986" spans="1:11">
      <c r="A986" s="46" t="s">
        <v>372</v>
      </c>
      <c r="B986" s="53">
        <v>0</v>
      </c>
      <c r="C986" s="51" t="e">
        <f>VLOOKUP($A976,'CBT Wages'!$B$6:$AE$49,25,0)</f>
        <v>#REF!</v>
      </c>
      <c r="D986" s="52"/>
      <c r="E986" s="38"/>
      <c r="F986" s="157" t="e">
        <f>SUM(C986:E986)</f>
        <v>#REF!</v>
      </c>
      <c r="G986" s="158"/>
      <c r="H986" s="51"/>
      <c r="I986" s="68"/>
      <c r="J986" s="163"/>
      <c r="K986" s="164"/>
    </row>
    <row r="987" spans="1:11">
      <c r="A987" s="46" t="s">
        <v>374</v>
      </c>
      <c r="B987" s="53">
        <v>0</v>
      </c>
      <c r="C987" s="51" t="e">
        <f>VLOOKUP($A976,'CBT Wages'!$B$6:$AE$49,26,0)</f>
        <v>#REF!</v>
      </c>
      <c r="D987" s="52"/>
      <c r="E987" s="38"/>
      <c r="F987" s="157" t="e">
        <f>SUM(C987:E987)</f>
        <v>#REF!</v>
      </c>
      <c r="G987" s="158"/>
      <c r="H987" s="51"/>
      <c r="I987" s="68"/>
      <c r="J987" s="163"/>
      <c r="K987" s="164"/>
    </row>
    <row r="988" spans="1:11">
      <c r="A988" s="54" t="s">
        <v>375</v>
      </c>
      <c r="B988" s="55"/>
      <c r="C988" s="143"/>
      <c r="D988" s="144"/>
      <c r="E988" s="42"/>
      <c r="F988" s="143">
        <f>SUM(D988:E988)</f>
        <v>0</v>
      </c>
      <c r="G988" s="145"/>
      <c r="H988" s="40"/>
      <c r="I988" s="69"/>
      <c r="J988" s="165"/>
      <c r="K988" s="152"/>
    </row>
    <row r="989" spans="1:11">
      <c r="A989" s="56" t="s">
        <v>320</v>
      </c>
      <c r="B989" s="57" t="e">
        <f>SUM(B981:B988)</f>
        <v>#REF!</v>
      </c>
      <c r="C989" s="146" t="e">
        <f>SUM(C981:D988)</f>
        <v>#REF!</v>
      </c>
      <c r="D989" s="147"/>
      <c r="E989" s="58"/>
      <c r="F989" s="146" t="e">
        <f>SUM(F981:F988)+F979</f>
        <v>#REF!</v>
      </c>
      <c r="G989" s="148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Wages'!$B$6:$AF$49,6,0)</f>
        <v>#REF!</v>
      </c>
    </row>
    <row r="991" spans="1:11" ht="15.75">
      <c r="A991" s="20" t="s">
        <v>337</v>
      </c>
      <c r="B991" s="21"/>
      <c r="C991" s="21"/>
      <c r="D991" s="21"/>
      <c r="E991" s="178" t="str">
        <f>+$E$1</f>
        <v>Salary Slip Oct 2019</v>
      </c>
      <c r="F991" s="178"/>
      <c r="G991" s="178"/>
      <c r="H991" s="178"/>
      <c r="I991" s="178"/>
      <c r="J991" s="178"/>
      <c r="K991" s="179"/>
    </row>
    <row r="992" spans="1:11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>
      <c r="A994" s="30" t="e">
        <f>+'CBT Wages'!#REF!</f>
        <v>#REF!</v>
      </c>
      <c r="B994" s="31" t="e">
        <f>VLOOKUP($A994,'CBT Wages'!$B$6:$AE$49,8,0)</f>
        <v>#REF!</v>
      </c>
      <c r="C994" s="26"/>
      <c r="D994" s="31" t="e">
        <f>VLOOKUP($A994,'CBT Wages'!$B$6:$AE$49,9,0)</f>
        <v>#REF!</v>
      </c>
      <c r="E994" s="31" t="e">
        <f>VLOOKUP($A994,'CBT Wages'!$B$6:$AE$49,10,0)</f>
        <v>#REF!</v>
      </c>
      <c r="F994" s="31" t="e">
        <f>VLOOKUP($A994,'CBT Wages'!$B$6:$AE$49,14,0)</f>
        <v>#REF!</v>
      </c>
      <c r="G994" s="32" t="e">
        <f>VLOOKUP($A994,'CBT Wages'!$B$6:$AE$49,5,0)</f>
        <v>#REF!</v>
      </c>
      <c r="H994" s="33" t="s">
        <v>349</v>
      </c>
      <c r="I994" s="64">
        <v>0</v>
      </c>
      <c r="J994" s="65"/>
      <c r="K994" s="64">
        <v>0</v>
      </c>
    </row>
    <row r="995" spans="1:11">
      <c r="A995" s="34" t="s">
        <v>350</v>
      </c>
      <c r="B995" s="31" t="e">
        <f>VLOOKUP($A994,'CBT Wages'!$B$6:$AE$49,3,0)</f>
        <v>#REF!</v>
      </c>
      <c r="C995" s="21"/>
      <c r="D995" s="21"/>
      <c r="E995" s="35"/>
      <c r="F995" s="35"/>
      <c r="G995" s="35"/>
      <c r="H995" s="151" t="s">
        <v>351</v>
      </c>
      <c r="I995" s="174">
        <v>0</v>
      </c>
      <c r="J995" s="176"/>
      <c r="K995" s="174">
        <v>0</v>
      </c>
    </row>
    <row r="996" spans="1:11">
      <c r="A996" s="36" t="s">
        <v>352</v>
      </c>
      <c r="B996" s="27" t="e">
        <f>VLOOKUP($A994,'CBT Wages'!$B$6:$AE$49,4,0)</f>
        <v>#REF!</v>
      </c>
      <c r="C996" s="21"/>
      <c r="D996" s="21"/>
      <c r="E996" s="28" t="s">
        <v>322</v>
      </c>
      <c r="F996" s="37" t="e">
        <f>VLOOKUP($A994,'CBT OT'!$B$6:$O$431,9,0)</f>
        <v>#REF!</v>
      </c>
      <c r="G996" s="38"/>
      <c r="H996" s="152"/>
      <c r="I996" s="175"/>
      <c r="J996" s="177"/>
      <c r="K996" s="175"/>
    </row>
    <row r="997" spans="1:11">
      <c r="A997" s="39" t="s">
        <v>353</v>
      </c>
      <c r="B997" s="40" t="e">
        <f>VLOOKUP($A994,'CBT Wages'!$B$6:$AR$49,44,0)</f>
        <v>#REF!</v>
      </c>
      <c r="C997" s="41"/>
      <c r="D997" s="41"/>
      <c r="E997" s="35" t="s">
        <v>354</v>
      </c>
      <c r="F997" s="37" t="e">
        <f>VLOOKUP($A994,'CBT OT'!$B$6:$V$431,16,0)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>
      <c r="A998" s="168" t="s">
        <v>356</v>
      </c>
      <c r="B998" s="169"/>
      <c r="C998" s="163" t="s">
        <v>357</v>
      </c>
      <c r="D998" s="164"/>
      <c r="E998" s="45"/>
      <c r="F998" s="170" t="s">
        <v>358</v>
      </c>
      <c r="G998" s="164"/>
      <c r="H998" s="171" t="s">
        <v>359</v>
      </c>
      <c r="I998" s="161"/>
      <c r="J998" s="172" t="s">
        <v>360</v>
      </c>
      <c r="K998" s="173"/>
    </row>
    <row r="999" spans="1:11">
      <c r="A999" s="46" t="s">
        <v>361</v>
      </c>
      <c r="B999" s="47" t="e">
        <f>VLOOKUP($A994,'CBT Wages'!$B$6:$AE$49,15,0)</f>
        <v>#REF!</v>
      </c>
      <c r="C999" s="31" t="e">
        <f>VLOOKUP($A994,'CBT Wages'!$B$6:$AE$49,20,0)</f>
        <v>#REF!</v>
      </c>
      <c r="D999" s="48"/>
      <c r="E999" s="49"/>
      <c r="F999" s="153" t="e">
        <f>SUM(C999:E999)</f>
        <v>#REF!</v>
      </c>
      <c r="G999" s="154"/>
      <c r="H999" s="34" t="s">
        <v>362</v>
      </c>
      <c r="I999" s="26" t="e">
        <f>VLOOKUP($A994,'CBT Wages'!$B$6:$AE$49,29,0)</f>
        <v>#REF!</v>
      </c>
      <c r="J999" s="155"/>
      <c r="K999" s="156"/>
    </row>
    <row r="1000" spans="1:11" ht="14.25">
      <c r="A1000" s="46" t="s">
        <v>363</v>
      </c>
      <c r="B1000" s="50" t="e">
        <f>VLOOKUP($A994,'CBT Wages'!$B$6:$AE$49,16,0)</f>
        <v>#REF!</v>
      </c>
      <c r="C1000" s="51" t="e">
        <f>VLOOKUP($A994,'CBT Wages'!$B$6:$AE$49,21,0)</f>
        <v>#REF!</v>
      </c>
      <c r="D1000" s="52"/>
      <c r="E1000" s="38"/>
      <c r="F1000" s="157" t="e">
        <f>SUM(C1000:E1000)</f>
        <v>#REF!</v>
      </c>
      <c r="G1000" s="158"/>
      <c r="H1000" s="36" t="s">
        <v>364</v>
      </c>
      <c r="I1000" s="68" t="e">
        <f>VLOOKUP($A994,'CBT Wages'!$B$6:$AE$49,28,0)</f>
        <v>#REF!</v>
      </c>
      <c r="J1000" s="159" t="e">
        <f>F1007-I1007</f>
        <v>#REF!</v>
      </c>
      <c r="K1000" s="160"/>
    </row>
    <row r="1001" spans="1:11">
      <c r="A1001" s="46" t="s">
        <v>365</v>
      </c>
      <c r="B1001" s="50" t="e">
        <f>VLOOKUP($A994,'CBT Wages'!$B$6:$AE$49,17,0)</f>
        <v>#REF!</v>
      </c>
      <c r="C1001" s="51" t="e">
        <f>VLOOKUP($A994,'CBT Wages'!$B$6:$AE$49,22,0)</f>
        <v>#REF!</v>
      </c>
      <c r="D1001" s="52"/>
      <c r="E1001" s="38"/>
      <c r="F1001" s="157" t="e">
        <f>SUM(C1001:E1001)</f>
        <v>#REF!</v>
      </c>
      <c r="G1001" s="158"/>
      <c r="H1001" s="36" t="s">
        <v>366</v>
      </c>
      <c r="I1001" s="68" t="e">
        <f>VLOOKUP($A994,'CBT Wages'!$B$6:$AE$49,30,0)</f>
        <v>#REF!</v>
      </c>
      <c r="J1001" s="161" t="s">
        <v>367</v>
      </c>
      <c r="K1001" s="162"/>
    </row>
    <row r="1002" spans="1:11">
      <c r="A1002" s="46" t="s">
        <v>368</v>
      </c>
      <c r="B1002" s="50">
        <v>0</v>
      </c>
      <c r="C1002" s="51">
        <v>0</v>
      </c>
      <c r="D1002" s="52"/>
      <c r="E1002" s="38"/>
      <c r="F1002" s="157">
        <f>SUM(D1002:E1002)</f>
        <v>0</v>
      </c>
      <c r="G1002" s="158"/>
      <c r="H1002" s="36" t="s">
        <v>369</v>
      </c>
      <c r="I1002" s="68"/>
      <c r="J1002" s="163"/>
      <c r="K1002" s="164"/>
    </row>
    <row r="1003" spans="1:11">
      <c r="A1003" s="46" t="s">
        <v>370</v>
      </c>
      <c r="B1003" s="50" t="e">
        <f>VLOOKUP($A994,'CBT Wages'!$B$6:$AE$49,18,0)</f>
        <v>#REF!</v>
      </c>
      <c r="C1003" s="51" t="e">
        <f>VLOOKUP($A994,'CBT Wages'!$B$6:$AE$49,23,0)</f>
        <v>#REF!</v>
      </c>
      <c r="D1003" s="52"/>
      <c r="E1003" s="38"/>
      <c r="F1003" s="157" t="e">
        <f>SUM(C1003:E1003)</f>
        <v>#REF!</v>
      </c>
      <c r="G1003" s="158"/>
      <c r="H1003" s="36" t="s">
        <v>371</v>
      </c>
      <c r="I1003" s="68"/>
      <c r="J1003" s="163"/>
      <c r="K1003" s="164"/>
    </row>
    <row r="1004" spans="1:11">
      <c r="A1004" s="46" t="s">
        <v>372</v>
      </c>
      <c r="B1004" s="53">
        <v>0</v>
      </c>
      <c r="C1004" s="51" t="e">
        <f>VLOOKUP($A994,'CBT Wages'!$B$6:$AE$49,25,0)</f>
        <v>#REF!</v>
      </c>
      <c r="D1004" s="52"/>
      <c r="E1004" s="38"/>
      <c r="F1004" s="157" t="e">
        <f>SUM(C1004:E1004)</f>
        <v>#REF!</v>
      </c>
      <c r="G1004" s="158"/>
      <c r="H1004" s="51"/>
      <c r="I1004" s="68"/>
      <c r="J1004" s="163"/>
      <c r="K1004" s="164"/>
    </row>
    <row r="1005" spans="1:11">
      <c r="A1005" s="46" t="s">
        <v>374</v>
      </c>
      <c r="B1005" s="53">
        <v>0</v>
      </c>
      <c r="C1005" s="51" t="e">
        <f>VLOOKUP($A994,'CBT Wages'!$B$6:$AE$49,26,0)</f>
        <v>#REF!</v>
      </c>
      <c r="D1005" s="52"/>
      <c r="E1005" s="38"/>
      <c r="F1005" s="157" t="e">
        <f>SUM(C1005:E1005)</f>
        <v>#REF!</v>
      </c>
      <c r="G1005" s="158"/>
      <c r="H1005" s="51"/>
      <c r="I1005" s="68"/>
      <c r="J1005" s="163"/>
      <c r="K1005" s="164"/>
    </row>
    <row r="1006" spans="1:11">
      <c r="A1006" s="54" t="s">
        <v>375</v>
      </c>
      <c r="B1006" s="55"/>
      <c r="C1006" s="143"/>
      <c r="D1006" s="144"/>
      <c r="E1006" s="42"/>
      <c r="F1006" s="143">
        <f>SUM(D1006:E1006)</f>
        <v>0</v>
      </c>
      <c r="G1006" s="145"/>
      <c r="H1006" s="40"/>
      <c r="I1006" s="69"/>
      <c r="J1006" s="165"/>
      <c r="K1006" s="152"/>
    </row>
    <row r="1007" spans="1:11">
      <c r="A1007" s="56" t="s">
        <v>320</v>
      </c>
      <c r="B1007" s="57" t="e">
        <f>SUM(B999:B1006)</f>
        <v>#REF!</v>
      </c>
      <c r="C1007" s="146" t="e">
        <f>SUM(C999:D1006)</f>
        <v>#REF!</v>
      </c>
      <c r="D1007" s="147"/>
      <c r="E1007" s="58"/>
      <c r="F1007" s="146" t="e">
        <f>SUM(F999:F1006)+F997</f>
        <v>#REF!</v>
      </c>
      <c r="G1007" s="148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Wages'!$B$6:$AF$49,6,0)</f>
        <v>#REF!</v>
      </c>
    </row>
    <row r="1009" spans="1:11" ht="15.75">
      <c r="A1009" s="20" t="s">
        <v>337</v>
      </c>
      <c r="B1009" s="21"/>
      <c r="C1009" s="21"/>
      <c r="D1009" s="21"/>
      <c r="E1009" s="178" t="str">
        <f>+$E$1</f>
        <v>Salary Slip Oct 2019</v>
      </c>
      <c r="F1009" s="178"/>
      <c r="G1009" s="178"/>
      <c r="H1009" s="178"/>
      <c r="I1009" s="178"/>
      <c r="J1009" s="178"/>
      <c r="K1009" s="179"/>
    </row>
    <row r="1010" spans="1:11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>
      <c r="A1012" s="30" t="e">
        <f>+'CBT Wages'!#REF!</f>
        <v>#REF!</v>
      </c>
      <c r="B1012" s="31" t="e">
        <f>VLOOKUP($A1012,'CBT Wages'!$B$6:$AE$49,8,0)</f>
        <v>#REF!</v>
      </c>
      <c r="C1012" s="26"/>
      <c r="D1012" s="31" t="e">
        <f>VLOOKUP($A1012,'CBT Wages'!$B$6:$AE$49,9,0)</f>
        <v>#REF!</v>
      </c>
      <c r="E1012" s="31" t="e">
        <f>VLOOKUP($A1012,'CBT Wages'!$B$6:$AE$49,10,0)</f>
        <v>#REF!</v>
      </c>
      <c r="F1012" s="31" t="e">
        <f>VLOOKUP($A1012,'CBT Wages'!$B$6:$AE$49,14,0)</f>
        <v>#REF!</v>
      </c>
      <c r="G1012" s="32" t="e">
        <f>VLOOKUP($A1012,'CBT Wages'!$B$6:$AE$49,5,0)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>
      <c r="A1013" s="34" t="s">
        <v>350</v>
      </c>
      <c r="B1013" s="31" t="e">
        <f>VLOOKUP($A1012,'CBT Wages'!$B$6:$AE$49,3,0)</f>
        <v>#REF!</v>
      </c>
      <c r="C1013" s="21"/>
      <c r="D1013" s="21"/>
      <c r="E1013" s="35"/>
      <c r="F1013" s="35"/>
      <c r="G1013" s="35"/>
      <c r="H1013" s="151" t="s">
        <v>351</v>
      </c>
      <c r="I1013" s="174">
        <v>0</v>
      </c>
      <c r="J1013" s="176"/>
      <c r="K1013" s="174">
        <v>0</v>
      </c>
    </row>
    <row r="1014" spans="1:11">
      <c r="A1014" s="36" t="s">
        <v>352</v>
      </c>
      <c r="B1014" s="27" t="e">
        <f>VLOOKUP($A1012,'CBT Wages'!$B$6:$AE$49,4,0)</f>
        <v>#REF!</v>
      </c>
      <c r="C1014" s="21"/>
      <c r="D1014" s="21"/>
      <c r="E1014" s="28" t="s">
        <v>322</v>
      </c>
      <c r="F1014" s="37" t="e">
        <f>VLOOKUP($A1012,'CBT OT'!$B$6:$O$431,9,0)</f>
        <v>#REF!</v>
      </c>
      <c r="G1014" s="38"/>
      <c r="H1014" s="152"/>
      <c r="I1014" s="175"/>
      <c r="J1014" s="177"/>
      <c r="K1014" s="175"/>
    </row>
    <row r="1015" spans="1:11">
      <c r="A1015" s="39" t="s">
        <v>353</v>
      </c>
      <c r="B1015" s="40" t="e">
        <f>VLOOKUP($A1012,'CBT Wages'!$B$6:$AR$49,44,0)</f>
        <v>#REF!</v>
      </c>
      <c r="C1015" s="41"/>
      <c r="D1015" s="41"/>
      <c r="E1015" s="35" t="s">
        <v>354</v>
      </c>
      <c r="F1015" s="37" t="e">
        <f>VLOOKUP($A1012,'CBT OT'!$B$6:$V$431,16,0)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>
      <c r="A1016" s="168" t="s">
        <v>356</v>
      </c>
      <c r="B1016" s="169"/>
      <c r="C1016" s="163" t="s">
        <v>357</v>
      </c>
      <c r="D1016" s="164"/>
      <c r="E1016" s="45"/>
      <c r="F1016" s="170" t="s">
        <v>358</v>
      </c>
      <c r="G1016" s="164"/>
      <c r="H1016" s="171" t="s">
        <v>359</v>
      </c>
      <c r="I1016" s="161"/>
      <c r="J1016" s="172" t="s">
        <v>360</v>
      </c>
      <c r="K1016" s="173"/>
    </row>
    <row r="1017" spans="1:11">
      <c r="A1017" s="46" t="s">
        <v>361</v>
      </c>
      <c r="B1017" s="47" t="e">
        <f>VLOOKUP($A1012,'CBT Wages'!$B$6:$AE$49,15,0)</f>
        <v>#REF!</v>
      </c>
      <c r="C1017" s="31" t="e">
        <f>VLOOKUP($A1012,'CBT Wages'!$B$6:$AE$49,20,0)</f>
        <v>#REF!</v>
      </c>
      <c r="D1017" s="48"/>
      <c r="E1017" s="49"/>
      <c r="F1017" s="153" t="e">
        <f>SUM(C1017:E1017)</f>
        <v>#REF!</v>
      </c>
      <c r="G1017" s="154"/>
      <c r="H1017" s="34" t="s">
        <v>362</v>
      </c>
      <c r="I1017" s="26" t="e">
        <f>VLOOKUP($A1012,'CBT Wages'!$B$6:$AE$49,29,0)</f>
        <v>#REF!</v>
      </c>
      <c r="J1017" s="155"/>
      <c r="K1017" s="156"/>
    </row>
    <row r="1018" spans="1:11" ht="14.25">
      <c r="A1018" s="46" t="s">
        <v>363</v>
      </c>
      <c r="B1018" s="50" t="e">
        <f>VLOOKUP($A1012,'CBT Wages'!$B$6:$AE$49,16,0)</f>
        <v>#REF!</v>
      </c>
      <c r="C1018" s="51" t="e">
        <f>VLOOKUP($A1012,'CBT Wages'!$B$6:$AE$49,21,0)</f>
        <v>#REF!</v>
      </c>
      <c r="D1018" s="52"/>
      <c r="E1018" s="38"/>
      <c r="F1018" s="157" t="e">
        <f>SUM(C1018:E1018)</f>
        <v>#REF!</v>
      </c>
      <c r="G1018" s="158"/>
      <c r="H1018" s="36" t="s">
        <v>364</v>
      </c>
      <c r="I1018" s="68" t="e">
        <f>VLOOKUP($A1012,'CBT Wages'!$B$6:$AE$49,28,0)</f>
        <v>#REF!</v>
      </c>
      <c r="J1018" s="159" t="e">
        <f>F1025-I1025</f>
        <v>#REF!</v>
      </c>
      <c r="K1018" s="160"/>
    </row>
    <row r="1019" spans="1:11">
      <c r="A1019" s="46" t="s">
        <v>365</v>
      </c>
      <c r="B1019" s="50" t="e">
        <f>VLOOKUP($A1012,'CBT Wages'!$B$6:$AE$49,17,0)</f>
        <v>#REF!</v>
      </c>
      <c r="C1019" s="51" t="e">
        <f>VLOOKUP($A1012,'CBT Wages'!$B$6:$AE$49,22,0)</f>
        <v>#REF!</v>
      </c>
      <c r="D1019" s="52"/>
      <c r="E1019" s="38"/>
      <c r="F1019" s="157" t="e">
        <f>SUM(C1019:E1019)</f>
        <v>#REF!</v>
      </c>
      <c r="G1019" s="158"/>
      <c r="H1019" s="36" t="s">
        <v>366</v>
      </c>
      <c r="I1019" s="68" t="e">
        <f>VLOOKUP($A1012,'CBT Wages'!$B$6:$AE$49,30,0)</f>
        <v>#REF!</v>
      </c>
      <c r="J1019" s="161" t="s">
        <v>367</v>
      </c>
      <c r="K1019" s="162"/>
    </row>
    <row r="1020" spans="1:11">
      <c r="A1020" s="46" t="s">
        <v>368</v>
      </c>
      <c r="B1020" s="50">
        <v>0</v>
      </c>
      <c r="C1020" s="51">
        <v>0</v>
      </c>
      <c r="D1020" s="52"/>
      <c r="E1020" s="38"/>
      <c r="F1020" s="157">
        <f>SUM(D1020:E1020)</f>
        <v>0</v>
      </c>
      <c r="G1020" s="158"/>
      <c r="H1020" s="36" t="s">
        <v>369</v>
      </c>
      <c r="I1020" s="68"/>
      <c r="J1020" s="163"/>
      <c r="K1020" s="164"/>
    </row>
    <row r="1021" spans="1:11">
      <c r="A1021" s="46" t="s">
        <v>370</v>
      </c>
      <c r="B1021" s="50" t="e">
        <f>VLOOKUP($A1012,'CBT Wages'!$B$6:$AE$49,18,0)</f>
        <v>#REF!</v>
      </c>
      <c r="C1021" s="51" t="e">
        <f>VLOOKUP($A1012,'CBT Wages'!$B$6:$AE$49,23,0)</f>
        <v>#REF!</v>
      </c>
      <c r="D1021" s="52"/>
      <c r="E1021" s="38"/>
      <c r="F1021" s="157" t="e">
        <f>SUM(C1021:E1021)</f>
        <v>#REF!</v>
      </c>
      <c r="G1021" s="158"/>
      <c r="H1021" s="36" t="s">
        <v>371</v>
      </c>
      <c r="I1021" s="68"/>
      <c r="J1021" s="163"/>
      <c r="K1021" s="164"/>
    </row>
    <row r="1022" spans="1:11">
      <c r="A1022" s="46" t="s">
        <v>372</v>
      </c>
      <c r="B1022" s="53">
        <v>0</v>
      </c>
      <c r="C1022" s="51" t="e">
        <f>VLOOKUP($A1012,'CBT Wages'!$B$6:$AE$49,25,0)</f>
        <v>#REF!</v>
      </c>
      <c r="D1022" s="52"/>
      <c r="E1022" s="38"/>
      <c r="F1022" s="157" t="e">
        <f>SUM(C1022:E1022)</f>
        <v>#REF!</v>
      </c>
      <c r="G1022" s="158"/>
      <c r="H1022" s="51"/>
      <c r="I1022" s="68"/>
      <c r="J1022" s="163"/>
      <c r="K1022" s="164"/>
    </row>
    <row r="1023" spans="1:11">
      <c r="A1023" s="46" t="s">
        <v>374</v>
      </c>
      <c r="B1023" s="53">
        <v>0</v>
      </c>
      <c r="C1023" s="51" t="e">
        <f>VLOOKUP($A1012,'CBT Wages'!$B$6:$AE$49,26,0)</f>
        <v>#REF!</v>
      </c>
      <c r="D1023" s="52"/>
      <c r="E1023" s="38"/>
      <c r="F1023" s="157" t="e">
        <f>SUM(C1023:E1023)</f>
        <v>#REF!</v>
      </c>
      <c r="G1023" s="158"/>
      <c r="H1023" s="51"/>
      <c r="I1023" s="68"/>
      <c r="J1023" s="163"/>
      <c r="K1023" s="164"/>
    </row>
    <row r="1024" spans="1:11">
      <c r="A1024" s="54" t="s">
        <v>375</v>
      </c>
      <c r="B1024" s="55"/>
      <c r="C1024" s="143"/>
      <c r="D1024" s="144"/>
      <c r="E1024" s="42"/>
      <c r="F1024" s="143">
        <f>SUM(D1024:E1024)</f>
        <v>0</v>
      </c>
      <c r="G1024" s="145"/>
      <c r="H1024" s="40"/>
      <c r="I1024" s="69"/>
      <c r="J1024" s="165"/>
      <c r="K1024" s="152"/>
    </row>
    <row r="1025" spans="1:11">
      <c r="A1025" s="56" t="s">
        <v>320</v>
      </c>
      <c r="B1025" s="57" t="e">
        <f>SUM(B1017:B1024)</f>
        <v>#REF!</v>
      </c>
      <c r="C1025" s="146" t="e">
        <f>SUM(C1017:D1024)</f>
        <v>#REF!</v>
      </c>
      <c r="D1025" s="147"/>
      <c r="E1025" s="58"/>
      <c r="F1025" s="146" t="e">
        <f>SUM(F1017:F1024)+F1015</f>
        <v>#REF!</v>
      </c>
      <c r="G1025" s="148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Wages'!$B$6:$AF$49,6,0)</f>
        <v>#REF!</v>
      </c>
    </row>
    <row r="1027" spans="1:11" ht="15.75">
      <c r="A1027" s="20" t="s">
        <v>337</v>
      </c>
      <c r="B1027" s="21"/>
      <c r="C1027" s="21"/>
      <c r="D1027" s="21"/>
      <c r="E1027" s="178" t="str">
        <f>+$E$1</f>
        <v>Salary Slip Oct 2019</v>
      </c>
      <c r="F1027" s="178"/>
      <c r="G1027" s="178"/>
      <c r="H1027" s="178"/>
      <c r="I1027" s="178"/>
      <c r="J1027" s="178"/>
      <c r="K1027" s="179"/>
    </row>
    <row r="1028" spans="1:11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>
      <c r="A1030" s="30" t="e">
        <f>+'CBT Wages'!#REF!</f>
        <v>#REF!</v>
      </c>
      <c r="B1030" s="31" t="e">
        <f>VLOOKUP($A1030,'CBT Wages'!$B$6:$AE$49,8,0)</f>
        <v>#REF!</v>
      </c>
      <c r="C1030" s="26"/>
      <c r="D1030" s="31" t="e">
        <f>VLOOKUP($A1030,'CBT Wages'!$B$6:$AE$49,9,0)</f>
        <v>#REF!</v>
      </c>
      <c r="E1030" s="31" t="e">
        <f>VLOOKUP($A1030,'CBT Wages'!$B$6:$AE$49,10,0)</f>
        <v>#REF!</v>
      </c>
      <c r="F1030" s="31" t="e">
        <f>VLOOKUP($A1030,'CBT Wages'!$B$6:$AE$49,14,0)</f>
        <v>#REF!</v>
      </c>
      <c r="G1030" s="32" t="e">
        <f>VLOOKUP($A1030,'CBT Wages'!$B$6:$AE$49,5,0)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>
      <c r="A1031" s="34" t="s">
        <v>350</v>
      </c>
      <c r="B1031" s="31" t="e">
        <f>VLOOKUP($A1030,'CBT Wages'!$B$6:$AE$49,3,0)</f>
        <v>#REF!</v>
      </c>
      <c r="C1031" s="21"/>
      <c r="D1031" s="21"/>
      <c r="E1031" s="35"/>
      <c r="F1031" s="35"/>
      <c r="G1031" s="35"/>
      <c r="H1031" s="151" t="s">
        <v>351</v>
      </c>
      <c r="I1031" s="174">
        <v>0</v>
      </c>
      <c r="J1031" s="176"/>
      <c r="K1031" s="174">
        <v>0</v>
      </c>
    </row>
    <row r="1032" spans="1:11">
      <c r="A1032" s="36" t="s">
        <v>352</v>
      </c>
      <c r="B1032" s="27" t="e">
        <f>VLOOKUP($A1030,'CBT Wages'!$B$6:$AE$49,4,0)</f>
        <v>#REF!</v>
      </c>
      <c r="C1032" s="21"/>
      <c r="D1032" s="21"/>
      <c r="E1032" s="28" t="s">
        <v>322</v>
      </c>
      <c r="F1032" s="37" t="e">
        <f>VLOOKUP($A1030,'CBT OT'!$B$6:$O$431,9,0)</f>
        <v>#REF!</v>
      </c>
      <c r="G1032" s="38"/>
      <c r="H1032" s="152"/>
      <c r="I1032" s="175"/>
      <c r="J1032" s="177"/>
      <c r="K1032" s="175"/>
    </row>
    <row r="1033" spans="1:11">
      <c r="A1033" s="39" t="s">
        <v>353</v>
      </c>
      <c r="B1033" s="40" t="e">
        <f>VLOOKUP($A1030,'CBT Wages'!$B$6:$AR$49,44,0)</f>
        <v>#REF!</v>
      </c>
      <c r="C1033" s="41"/>
      <c r="D1033" s="41"/>
      <c r="E1033" s="35" t="s">
        <v>354</v>
      </c>
      <c r="F1033" s="37" t="e">
        <f>VLOOKUP($A1030,'CBT OT'!$B$6:$V$431,16,0)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>
      <c r="A1034" s="168" t="s">
        <v>356</v>
      </c>
      <c r="B1034" s="169"/>
      <c r="C1034" s="163" t="s">
        <v>357</v>
      </c>
      <c r="D1034" s="164"/>
      <c r="E1034" s="45"/>
      <c r="F1034" s="170" t="s">
        <v>358</v>
      </c>
      <c r="G1034" s="164"/>
      <c r="H1034" s="171" t="s">
        <v>359</v>
      </c>
      <c r="I1034" s="161"/>
      <c r="J1034" s="172" t="s">
        <v>360</v>
      </c>
      <c r="K1034" s="173"/>
    </row>
    <row r="1035" spans="1:11">
      <c r="A1035" s="46" t="s">
        <v>361</v>
      </c>
      <c r="B1035" s="47" t="e">
        <f>VLOOKUP($A1030,'CBT Wages'!$B$6:$AE$49,15,0)</f>
        <v>#REF!</v>
      </c>
      <c r="C1035" s="31" t="e">
        <f>VLOOKUP($A1030,'CBT Wages'!$B$6:$AE$49,20,0)</f>
        <v>#REF!</v>
      </c>
      <c r="D1035" s="48"/>
      <c r="E1035" s="49"/>
      <c r="F1035" s="153" t="e">
        <f>SUM(C1035:E1035)</f>
        <v>#REF!</v>
      </c>
      <c r="G1035" s="154"/>
      <c r="H1035" s="34" t="s">
        <v>362</v>
      </c>
      <c r="I1035" s="26" t="e">
        <f>VLOOKUP($A1030,'CBT Wages'!$B$6:$AE$49,29,0)</f>
        <v>#REF!</v>
      </c>
      <c r="J1035" s="155"/>
      <c r="K1035" s="156"/>
    </row>
    <row r="1036" spans="1:11" ht="14.25">
      <c r="A1036" s="46" t="s">
        <v>363</v>
      </c>
      <c r="B1036" s="50" t="e">
        <f>VLOOKUP($A1030,'CBT Wages'!$B$6:$AE$49,16,0)</f>
        <v>#REF!</v>
      </c>
      <c r="C1036" s="51" t="e">
        <f>VLOOKUP($A1030,'CBT Wages'!$B$6:$AE$49,21,0)</f>
        <v>#REF!</v>
      </c>
      <c r="D1036" s="52"/>
      <c r="E1036" s="38"/>
      <c r="F1036" s="157" t="e">
        <f>SUM(C1036:E1036)</f>
        <v>#REF!</v>
      </c>
      <c r="G1036" s="158"/>
      <c r="H1036" s="36" t="s">
        <v>364</v>
      </c>
      <c r="I1036" s="68" t="e">
        <f>VLOOKUP($A1030,'CBT Wages'!$B$6:$AE$49,28,0)</f>
        <v>#REF!</v>
      </c>
      <c r="J1036" s="159" t="e">
        <f>F1043-I1043</f>
        <v>#REF!</v>
      </c>
      <c r="K1036" s="160"/>
    </row>
    <row r="1037" spans="1:11">
      <c r="A1037" s="46" t="s">
        <v>365</v>
      </c>
      <c r="B1037" s="50" t="e">
        <f>VLOOKUP($A1030,'CBT Wages'!$B$6:$AE$49,17,0)</f>
        <v>#REF!</v>
      </c>
      <c r="C1037" s="51" t="e">
        <f>VLOOKUP($A1030,'CBT Wages'!$B$6:$AE$49,22,0)</f>
        <v>#REF!</v>
      </c>
      <c r="D1037" s="52"/>
      <c r="E1037" s="38"/>
      <c r="F1037" s="157" t="e">
        <f>SUM(C1037:E1037)</f>
        <v>#REF!</v>
      </c>
      <c r="G1037" s="158"/>
      <c r="H1037" s="36" t="s">
        <v>366</v>
      </c>
      <c r="I1037" s="68" t="e">
        <f>VLOOKUP($A1030,'CBT Wages'!$B$6:$AE$49,30,0)</f>
        <v>#REF!</v>
      </c>
      <c r="J1037" s="161" t="s">
        <v>367</v>
      </c>
      <c r="K1037" s="162"/>
    </row>
    <row r="1038" spans="1:11">
      <c r="A1038" s="46" t="s">
        <v>368</v>
      </c>
      <c r="B1038" s="50">
        <v>0</v>
      </c>
      <c r="C1038" s="51">
        <v>0</v>
      </c>
      <c r="D1038" s="52"/>
      <c r="E1038" s="38"/>
      <c r="F1038" s="157">
        <f>SUM(D1038:E1038)</f>
        <v>0</v>
      </c>
      <c r="G1038" s="158"/>
      <c r="H1038" s="36" t="s">
        <v>369</v>
      </c>
      <c r="I1038" s="68"/>
      <c r="J1038" s="163"/>
      <c r="K1038" s="164"/>
    </row>
    <row r="1039" spans="1:11">
      <c r="A1039" s="46" t="s">
        <v>370</v>
      </c>
      <c r="B1039" s="50" t="e">
        <f>VLOOKUP($A1030,'CBT Wages'!$B$6:$AE$49,18,0)</f>
        <v>#REF!</v>
      </c>
      <c r="C1039" s="51" t="e">
        <f>VLOOKUP($A1030,'CBT Wages'!$B$6:$AE$49,23,0)</f>
        <v>#REF!</v>
      </c>
      <c r="D1039" s="52"/>
      <c r="E1039" s="38"/>
      <c r="F1039" s="157" t="e">
        <f>SUM(C1039:E1039)</f>
        <v>#REF!</v>
      </c>
      <c r="G1039" s="158"/>
      <c r="H1039" s="36" t="s">
        <v>371</v>
      </c>
      <c r="I1039" s="68"/>
      <c r="J1039" s="163"/>
      <c r="K1039" s="164"/>
    </row>
    <row r="1040" spans="1:11">
      <c r="A1040" s="46" t="s">
        <v>372</v>
      </c>
      <c r="B1040" s="53">
        <v>0</v>
      </c>
      <c r="C1040" s="51" t="e">
        <f>VLOOKUP($A1030,'CBT Wages'!$B$6:$AE$49,25,0)</f>
        <v>#REF!</v>
      </c>
      <c r="D1040" s="52"/>
      <c r="E1040" s="38"/>
      <c r="F1040" s="157" t="e">
        <f>SUM(C1040:E1040)</f>
        <v>#REF!</v>
      </c>
      <c r="G1040" s="158"/>
      <c r="H1040" s="51"/>
      <c r="I1040" s="68"/>
      <c r="J1040" s="163"/>
      <c r="K1040" s="164"/>
    </row>
    <row r="1041" spans="1:11">
      <c r="A1041" s="46" t="s">
        <v>374</v>
      </c>
      <c r="B1041" s="53">
        <v>0</v>
      </c>
      <c r="C1041" s="51" t="e">
        <f>VLOOKUP($A1030,'CBT Wages'!$B$6:$AE$49,26,0)</f>
        <v>#REF!</v>
      </c>
      <c r="D1041" s="52"/>
      <c r="E1041" s="38"/>
      <c r="F1041" s="157" t="e">
        <f>SUM(C1041:E1041)</f>
        <v>#REF!</v>
      </c>
      <c r="G1041" s="158"/>
      <c r="H1041" s="51"/>
      <c r="I1041" s="68"/>
      <c r="J1041" s="163"/>
      <c r="K1041" s="164"/>
    </row>
    <row r="1042" spans="1:11">
      <c r="A1042" s="54" t="s">
        <v>375</v>
      </c>
      <c r="B1042" s="55"/>
      <c r="C1042" s="143"/>
      <c r="D1042" s="144"/>
      <c r="E1042" s="42"/>
      <c r="F1042" s="143">
        <f>SUM(D1042:E1042)</f>
        <v>0</v>
      </c>
      <c r="G1042" s="145"/>
      <c r="H1042" s="40"/>
      <c r="I1042" s="69"/>
      <c r="J1042" s="165"/>
      <c r="K1042" s="152"/>
    </row>
    <row r="1043" spans="1:11">
      <c r="A1043" s="56" t="s">
        <v>320</v>
      </c>
      <c r="B1043" s="57" t="e">
        <f>SUM(B1035:B1042)</f>
        <v>#REF!</v>
      </c>
      <c r="C1043" s="146" t="e">
        <f>SUM(C1035:D1042)</f>
        <v>#REF!</v>
      </c>
      <c r="D1043" s="147"/>
      <c r="E1043" s="58"/>
      <c r="F1043" s="146" t="e">
        <f>SUM(F1035:F1042)+F1033</f>
        <v>#REF!</v>
      </c>
      <c r="G1043" s="148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Wages'!$B$6:$AF$49,6,0)</f>
        <v>#REF!</v>
      </c>
    </row>
    <row r="1045" spans="1:11" ht="15.75">
      <c r="A1045" s="20" t="s">
        <v>337</v>
      </c>
      <c r="B1045" s="21"/>
      <c r="C1045" s="21"/>
      <c r="D1045" s="21"/>
      <c r="E1045" s="178" t="str">
        <f>+$E$1</f>
        <v>Salary Slip Oct 2019</v>
      </c>
      <c r="F1045" s="178"/>
      <c r="G1045" s="178"/>
      <c r="H1045" s="178"/>
      <c r="I1045" s="178"/>
      <c r="J1045" s="178"/>
      <c r="K1045" s="179"/>
    </row>
    <row r="1046" spans="1:11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>
      <c r="A1048" s="30" t="e">
        <f>+'CBT Wages'!#REF!</f>
        <v>#REF!</v>
      </c>
      <c r="B1048" s="31" t="e">
        <f>VLOOKUP($A1048,'CBT Wages'!$B$6:$AE$49,8,0)</f>
        <v>#REF!</v>
      </c>
      <c r="C1048" s="26"/>
      <c r="D1048" s="31" t="e">
        <f>VLOOKUP($A1048,'CBT Wages'!$B$6:$AE$49,9,0)</f>
        <v>#REF!</v>
      </c>
      <c r="E1048" s="31" t="e">
        <f>VLOOKUP($A1048,'CBT Wages'!$B$6:$AE$49,10,0)</f>
        <v>#REF!</v>
      </c>
      <c r="F1048" s="31" t="e">
        <f>VLOOKUP($A1048,'CBT Wages'!$B$6:$AE$49,14,0)</f>
        <v>#REF!</v>
      </c>
      <c r="G1048" s="32" t="e">
        <f>VLOOKUP($A1048,'CBT Wages'!$B$6:$AE$49,5,0)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>
      <c r="A1049" s="34" t="s">
        <v>350</v>
      </c>
      <c r="B1049" s="31" t="e">
        <f>VLOOKUP($A1048,'CBT Wages'!$B$6:$AE$49,3,0)</f>
        <v>#REF!</v>
      </c>
      <c r="C1049" s="21"/>
      <c r="D1049" s="21"/>
      <c r="E1049" s="35"/>
      <c r="F1049" s="35"/>
      <c r="G1049" s="35"/>
      <c r="H1049" s="151" t="s">
        <v>351</v>
      </c>
      <c r="I1049" s="174">
        <v>0</v>
      </c>
      <c r="J1049" s="176"/>
      <c r="K1049" s="174">
        <v>0</v>
      </c>
    </row>
    <row r="1050" spans="1:11">
      <c r="A1050" s="36" t="s">
        <v>352</v>
      </c>
      <c r="B1050" s="27" t="e">
        <f>VLOOKUP($A1048,'CBT Wages'!$B$6:$AE$49,4,0)</f>
        <v>#REF!</v>
      </c>
      <c r="C1050" s="21"/>
      <c r="D1050" s="21"/>
      <c r="E1050" s="28" t="s">
        <v>322</v>
      </c>
      <c r="F1050" s="37" t="e">
        <f>VLOOKUP($A1048,'CBT OT'!$B$6:$O$431,9,0)</f>
        <v>#REF!</v>
      </c>
      <c r="G1050" s="38"/>
      <c r="H1050" s="152"/>
      <c r="I1050" s="175"/>
      <c r="J1050" s="177"/>
      <c r="K1050" s="175"/>
    </row>
    <row r="1051" spans="1:11">
      <c r="A1051" s="39" t="s">
        <v>353</v>
      </c>
      <c r="B1051" s="40" t="e">
        <f>VLOOKUP($A1048,'CBT Wages'!$B$6:$AR$49,44,0)</f>
        <v>#REF!</v>
      </c>
      <c r="C1051" s="41"/>
      <c r="D1051" s="41"/>
      <c r="E1051" s="35" t="s">
        <v>354</v>
      </c>
      <c r="F1051" s="37" t="e">
        <f>VLOOKUP($A1048,'CBT OT'!$B$6:$V$431,16,0)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>
      <c r="A1052" s="168" t="s">
        <v>356</v>
      </c>
      <c r="B1052" s="169"/>
      <c r="C1052" s="163" t="s">
        <v>357</v>
      </c>
      <c r="D1052" s="164"/>
      <c r="E1052" s="45"/>
      <c r="F1052" s="170" t="s">
        <v>358</v>
      </c>
      <c r="G1052" s="164"/>
      <c r="H1052" s="171" t="s">
        <v>359</v>
      </c>
      <c r="I1052" s="161"/>
      <c r="J1052" s="172" t="s">
        <v>360</v>
      </c>
      <c r="K1052" s="173"/>
    </row>
    <row r="1053" spans="1:11">
      <c r="A1053" s="46" t="s">
        <v>361</v>
      </c>
      <c r="B1053" s="47" t="e">
        <f>VLOOKUP($A1048,'CBT Wages'!$B$6:$AE$49,15,0)</f>
        <v>#REF!</v>
      </c>
      <c r="C1053" s="31" t="e">
        <f>VLOOKUP($A1048,'CBT Wages'!$B$6:$AE$49,20,0)</f>
        <v>#REF!</v>
      </c>
      <c r="D1053" s="48"/>
      <c r="E1053" s="49"/>
      <c r="F1053" s="153" t="e">
        <f>SUM(C1053:E1053)</f>
        <v>#REF!</v>
      </c>
      <c r="G1053" s="154"/>
      <c r="H1053" s="34" t="s">
        <v>362</v>
      </c>
      <c r="I1053" s="26" t="e">
        <f>VLOOKUP($A1048,'CBT Wages'!$B$6:$AE$49,29,0)</f>
        <v>#REF!</v>
      </c>
      <c r="J1053" s="155"/>
      <c r="K1053" s="156"/>
    </row>
    <row r="1054" spans="1:11" ht="14.25">
      <c r="A1054" s="46" t="s">
        <v>363</v>
      </c>
      <c r="B1054" s="50" t="e">
        <f>VLOOKUP($A1048,'CBT Wages'!$B$6:$AE$49,16,0)</f>
        <v>#REF!</v>
      </c>
      <c r="C1054" s="51" t="e">
        <f>VLOOKUP($A1048,'CBT Wages'!$B$6:$AE$49,21,0)</f>
        <v>#REF!</v>
      </c>
      <c r="D1054" s="52"/>
      <c r="E1054" s="38"/>
      <c r="F1054" s="157" t="e">
        <f>SUM(C1054:E1054)</f>
        <v>#REF!</v>
      </c>
      <c r="G1054" s="158"/>
      <c r="H1054" s="36" t="s">
        <v>364</v>
      </c>
      <c r="I1054" s="68" t="e">
        <f>VLOOKUP($A1048,'CBT Wages'!$B$6:$AE$49,28,0)</f>
        <v>#REF!</v>
      </c>
      <c r="J1054" s="159" t="e">
        <f>F1061-I1061</f>
        <v>#REF!</v>
      </c>
      <c r="K1054" s="160"/>
    </row>
    <row r="1055" spans="1:11">
      <c r="A1055" s="46" t="s">
        <v>365</v>
      </c>
      <c r="B1055" s="50" t="e">
        <f>VLOOKUP($A1048,'CBT Wages'!$B$6:$AE$49,17,0)</f>
        <v>#REF!</v>
      </c>
      <c r="C1055" s="51" t="e">
        <f>VLOOKUP($A1048,'CBT Wages'!$B$6:$AE$49,22,0)</f>
        <v>#REF!</v>
      </c>
      <c r="D1055" s="52"/>
      <c r="E1055" s="38"/>
      <c r="F1055" s="157" t="e">
        <f>SUM(C1055:E1055)</f>
        <v>#REF!</v>
      </c>
      <c r="G1055" s="158"/>
      <c r="H1055" s="36" t="s">
        <v>366</v>
      </c>
      <c r="I1055" s="68" t="e">
        <f>VLOOKUP($A1048,'CBT Wages'!$B$6:$AE$49,30,0)</f>
        <v>#REF!</v>
      </c>
      <c r="J1055" s="161" t="s">
        <v>367</v>
      </c>
      <c r="K1055" s="162"/>
    </row>
    <row r="1056" spans="1:11">
      <c r="A1056" s="46" t="s">
        <v>368</v>
      </c>
      <c r="B1056" s="50">
        <v>0</v>
      </c>
      <c r="C1056" s="51">
        <v>0</v>
      </c>
      <c r="D1056" s="52"/>
      <c r="E1056" s="38"/>
      <c r="F1056" s="157">
        <f>SUM(D1056:E1056)</f>
        <v>0</v>
      </c>
      <c r="G1056" s="158"/>
      <c r="H1056" s="36" t="s">
        <v>369</v>
      </c>
      <c r="I1056" s="68"/>
      <c r="J1056" s="163"/>
      <c r="K1056" s="164"/>
    </row>
    <row r="1057" spans="1:11">
      <c r="A1057" s="46" t="s">
        <v>370</v>
      </c>
      <c r="B1057" s="50" t="e">
        <f>VLOOKUP($A1048,'CBT Wages'!$B$6:$AE$49,18,0)</f>
        <v>#REF!</v>
      </c>
      <c r="C1057" s="51" t="e">
        <f>VLOOKUP($A1048,'CBT Wages'!$B$6:$AE$49,23,0)</f>
        <v>#REF!</v>
      </c>
      <c r="D1057" s="52"/>
      <c r="E1057" s="38"/>
      <c r="F1057" s="157" t="e">
        <f>SUM(C1057:E1057)</f>
        <v>#REF!</v>
      </c>
      <c r="G1057" s="158"/>
      <c r="H1057" s="36" t="s">
        <v>371</v>
      </c>
      <c r="I1057" s="68"/>
      <c r="J1057" s="163"/>
      <c r="K1057" s="164"/>
    </row>
    <row r="1058" spans="1:11">
      <c r="A1058" s="46" t="s">
        <v>372</v>
      </c>
      <c r="B1058" s="53">
        <v>0</v>
      </c>
      <c r="C1058" s="51" t="e">
        <f>VLOOKUP($A1048,'CBT Wages'!$B$6:$AE$49,25,0)</f>
        <v>#REF!</v>
      </c>
      <c r="D1058" s="52"/>
      <c r="E1058" s="38"/>
      <c r="F1058" s="157" t="e">
        <f>SUM(C1058:E1058)</f>
        <v>#REF!</v>
      </c>
      <c r="G1058" s="158"/>
      <c r="H1058" s="51"/>
      <c r="I1058" s="68"/>
      <c r="J1058" s="163"/>
      <c r="K1058" s="164"/>
    </row>
    <row r="1059" spans="1:11">
      <c r="A1059" s="46" t="s">
        <v>374</v>
      </c>
      <c r="B1059" s="53">
        <v>0</v>
      </c>
      <c r="C1059" s="51" t="e">
        <f>VLOOKUP($A1048,'CBT Wages'!$B$6:$AE$49,26,0)</f>
        <v>#REF!</v>
      </c>
      <c r="D1059" s="52"/>
      <c r="E1059" s="38"/>
      <c r="F1059" s="157" t="e">
        <f>SUM(C1059:E1059)</f>
        <v>#REF!</v>
      </c>
      <c r="G1059" s="158"/>
      <c r="H1059" s="51"/>
      <c r="I1059" s="68"/>
      <c r="J1059" s="163"/>
      <c r="K1059" s="164"/>
    </row>
    <row r="1060" spans="1:11">
      <c r="A1060" s="54" t="s">
        <v>375</v>
      </c>
      <c r="B1060" s="55"/>
      <c r="C1060" s="143"/>
      <c r="D1060" s="144"/>
      <c r="E1060" s="42"/>
      <c r="F1060" s="143">
        <f>SUM(D1060:E1060)</f>
        <v>0</v>
      </c>
      <c r="G1060" s="145"/>
      <c r="H1060" s="40"/>
      <c r="I1060" s="69"/>
      <c r="J1060" s="165"/>
      <c r="K1060" s="152"/>
    </row>
    <row r="1061" spans="1:11">
      <c r="A1061" s="56" t="s">
        <v>320</v>
      </c>
      <c r="B1061" s="57" t="e">
        <f>SUM(B1053:B1060)</f>
        <v>#REF!</v>
      </c>
      <c r="C1061" s="146" t="e">
        <f>SUM(C1053:D1060)</f>
        <v>#REF!</v>
      </c>
      <c r="D1061" s="147"/>
      <c r="E1061" s="58"/>
      <c r="F1061" s="146" t="e">
        <f>SUM(F1053:F1060)+F1051</f>
        <v>#REF!</v>
      </c>
      <c r="G1061" s="148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Wages'!$B$6:$AF$49,6,0)</f>
        <v>#REF!</v>
      </c>
    </row>
    <row r="1063" spans="1:11" ht="15.75">
      <c r="A1063" s="20" t="s">
        <v>337</v>
      </c>
      <c r="B1063" s="21"/>
      <c r="C1063" s="21"/>
      <c r="D1063" s="21"/>
      <c r="E1063" s="178" t="str">
        <f>+$E$1</f>
        <v>Salary Slip Oct 2019</v>
      </c>
      <c r="F1063" s="178"/>
      <c r="G1063" s="178"/>
      <c r="H1063" s="178"/>
      <c r="I1063" s="178"/>
      <c r="J1063" s="178"/>
      <c r="K1063" s="179"/>
    </row>
    <row r="1064" spans="1:11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>
      <c r="A1066" s="30" t="e">
        <f>+'CBT Wages'!#REF!</f>
        <v>#REF!</v>
      </c>
      <c r="B1066" s="31" t="e">
        <f>VLOOKUP($A1066,'CBT Wages'!$B$6:$AE$49,8,0)</f>
        <v>#REF!</v>
      </c>
      <c r="C1066" s="26"/>
      <c r="D1066" s="31" t="e">
        <f>VLOOKUP($A1066,'CBT Wages'!$B$6:$AE$49,9,0)</f>
        <v>#REF!</v>
      </c>
      <c r="E1066" s="31" t="e">
        <f>VLOOKUP($A1066,'CBT Wages'!$B$6:$AE$49,10,0)</f>
        <v>#REF!</v>
      </c>
      <c r="F1066" s="31" t="e">
        <f>VLOOKUP($A1066,'CBT Wages'!$B$6:$AE$49,14,0)</f>
        <v>#REF!</v>
      </c>
      <c r="G1066" s="32" t="e">
        <f>VLOOKUP($A1066,'CBT Wages'!$B$6:$AE$49,5,0)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>
      <c r="A1067" s="34" t="s">
        <v>350</v>
      </c>
      <c r="B1067" s="31" t="e">
        <f>VLOOKUP($A1066,'CBT Wages'!$B$6:$AE$49,3,0)</f>
        <v>#REF!</v>
      </c>
      <c r="C1067" s="21"/>
      <c r="D1067" s="21"/>
      <c r="E1067" s="35"/>
      <c r="F1067" s="35"/>
      <c r="G1067" s="35"/>
      <c r="H1067" s="151" t="s">
        <v>351</v>
      </c>
      <c r="I1067" s="174">
        <v>0</v>
      </c>
      <c r="J1067" s="176"/>
      <c r="K1067" s="174">
        <v>0</v>
      </c>
    </row>
    <row r="1068" spans="1:11">
      <c r="A1068" s="36" t="s">
        <v>352</v>
      </c>
      <c r="B1068" s="27" t="e">
        <f>VLOOKUP($A1066,'CBT Wages'!$B$6:$AE$49,4,0)</f>
        <v>#REF!</v>
      </c>
      <c r="C1068" s="21"/>
      <c r="D1068" s="21"/>
      <c r="E1068" s="28" t="s">
        <v>322</v>
      </c>
      <c r="F1068" s="37" t="e">
        <f>VLOOKUP($A1066,'CBT OT'!$B$6:$O$431,9,0)</f>
        <v>#REF!</v>
      </c>
      <c r="G1068" s="38"/>
      <c r="H1068" s="152"/>
      <c r="I1068" s="175"/>
      <c r="J1068" s="177"/>
      <c r="K1068" s="175"/>
    </row>
    <row r="1069" spans="1:11">
      <c r="A1069" s="39" t="s">
        <v>353</v>
      </c>
      <c r="B1069" s="40" t="e">
        <f>VLOOKUP($A1066,'CBT Wages'!$B$6:$AR$49,44,0)</f>
        <v>#REF!</v>
      </c>
      <c r="C1069" s="41"/>
      <c r="D1069" s="41"/>
      <c r="E1069" s="35" t="s">
        <v>354</v>
      </c>
      <c r="F1069" s="37" t="e">
        <f>VLOOKUP($A1066,'CBT OT'!$B$6:$V$431,16,0)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>
      <c r="A1070" s="168" t="s">
        <v>356</v>
      </c>
      <c r="B1070" s="169"/>
      <c r="C1070" s="163" t="s">
        <v>357</v>
      </c>
      <c r="D1070" s="164"/>
      <c r="E1070" s="45"/>
      <c r="F1070" s="170" t="s">
        <v>358</v>
      </c>
      <c r="G1070" s="164"/>
      <c r="H1070" s="171" t="s">
        <v>359</v>
      </c>
      <c r="I1070" s="161"/>
      <c r="J1070" s="172" t="s">
        <v>360</v>
      </c>
      <c r="K1070" s="173"/>
    </row>
    <row r="1071" spans="1:11">
      <c r="A1071" s="46" t="s">
        <v>361</v>
      </c>
      <c r="B1071" s="47" t="e">
        <f>VLOOKUP($A1066,'CBT Wages'!$B$6:$AE$49,15,0)</f>
        <v>#REF!</v>
      </c>
      <c r="C1071" s="31" t="e">
        <f>VLOOKUP($A1066,'CBT Wages'!$B$6:$AE$49,20,0)</f>
        <v>#REF!</v>
      </c>
      <c r="D1071" s="48"/>
      <c r="E1071" s="49"/>
      <c r="F1071" s="153" t="e">
        <f>SUM(C1071:E1071)</f>
        <v>#REF!</v>
      </c>
      <c r="G1071" s="154"/>
      <c r="H1071" s="34" t="s">
        <v>362</v>
      </c>
      <c r="I1071" s="26" t="e">
        <f>VLOOKUP($A1066,'CBT Wages'!$B$6:$AE$49,29,0)</f>
        <v>#REF!</v>
      </c>
      <c r="J1071" s="155"/>
      <c r="K1071" s="156"/>
    </row>
    <row r="1072" spans="1:11" ht="14.25">
      <c r="A1072" s="46" t="s">
        <v>363</v>
      </c>
      <c r="B1072" s="50" t="e">
        <f>VLOOKUP($A1066,'CBT Wages'!$B$6:$AE$49,16,0)</f>
        <v>#REF!</v>
      </c>
      <c r="C1072" s="51" t="e">
        <f>VLOOKUP($A1066,'CBT Wages'!$B$6:$AE$49,21,0)</f>
        <v>#REF!</v>
      </c>
      <c r="D1072" s="52"/>
      <c r="E1072" s="38"/>
      <c r="F1072" s="157" t="e">
        <f>SUM(C1072:E1072)</f>
        <v>#REF!</v>
      </c>
      <c r="G1072" s="158"/>
      <c r="H1072" s="36" t="s">
        <v>364</v>
      </c>
      <c r="I1072" s="68" t="e">
        <f>VLOOKUP($A1066,'CBT Wages'!$B$6:$AE$49,28,0)</f>
        <v>#REF!</v>
      </c>
      <c r="J1072" s="159" t="e">
        <f>F1079-I1079</f>
        <v>#REF!</v>
      </c>
      <c r="K1072" s="160"/>
    </row>
    <row r="1073" spans="1:11">
      <c r="A1073" s="46" t="s">
        <v>365</v>
      </c>
      <c r="B1073" s="50" t="e">
        <f>VLOOKUP($A1066,'CBT Wages'!$B$6:$AE$49,17,0)</f>
        <v>#REF!</v>
      </c>
      <c r="C1073" s="51" t="e">
        <f>VLOOKUP($A1066,'CBT Wages'!$B$6:$AE$49,22,0)</f>
        <v>#REF!</v>
      </c>
      <c r="D1073" s="52"/>
      <c r="E1073" s="38"/>
      <c r="F1073" s="157" t="e">
        <f>SUM(C1073:E1073)</f>
        <v>#REF!</v>
      </c>
      <c r="G1073" s="158"/>
      <c r="H1073" s="36" t="s">
        <v>366</v>
      </c>
      <c r="I1073" s="68" t="e">
        <f>VLOOKUP($A1066,'CBT Wages'!$B$6:$AE$49,30,0)</f>
        <v>#REF!</v>
      </c>
      <c r="J1073" s="161" t="s">
        <v>367</v>
      </c>
      <c r="K1073" s="162"/>
    </row>
    <row r="1074" spans="1:11">
      <c r="A1074" s="46" t="s">
        <v>368</v>
      </c>
      <c r="B1074" s="50">
        <v>0</v>
      </c>
      <c r="C1074" s="51">
        <v>0</v>
      </c>
      <c r="D1074" s="52"/>
      <c r="E1074" s="38"/>
      <c r="F1074" s="157">
        <f>SUM(D1074:E1074)</f>
        <v>0</v>
      </c>
      <c r="G1074" s="158"/>
      <c r="H1074" s="36" t="s">
        <v>369</v>
      </c>
      <c r="I1074" s="68"/>
      <c r="J1074" s="163"/>
      <c r="K1074" s="164"/>
    </row>
    <row r="1075" spans="1:11">
      <c r="A1075" s="46" t="s">
        <v>370</v>
      </c>
      <c r="B1075" s="50" t="e">
        <f>VLOOKUP($A1066,'CBT Wages'!$B$6:$AE$49,18,0)</f>
        <v>#REF!</v>
      </c>
      <c r="C1075" s="51" t="e">
        <f>VLOOKUP($A1066,'CBT Wages'!$B$6:$AE$49,23,0)</f>
        <v>#REF!</v>
      </c>
      <c r="D1075" s="52"/>
      <c r="E1075" s="38"/>
      <c r="F1075" s="157" t="e">
        <f>SUM(C1075:E1075)</f>
        <v>#REF!</v>
      </c>
      <c r="G1075" s="158"/>
      <c r="H1075" s="36" t="s">
        <v>371</v>
      </c>
      <c r="I1075" s="68"/>
      <c r="J1075" s="163"/>
      <c r="K1075" s="164"/>
    </row>
    <row r="1076" spans="1:11">
      <c r="A1076" s="46" t="s">
        <v>372</v>
      </c>
      <c r="B1076" s="53">
        <v>0</v>
      </c>
      <c r="C1076" s="51" t="e">
        <f>VLOOKUP($A1066,'CBT Wages'!$B$6:$AE$49,25,0)</f>
        <v>#REF!</v>
      </c>
      <c r="D1076" s="52"/>
      <c r="E1076" s="38"/>
      <c r="F1076" s="157" t="e">
        <f>SUM(C1076:E1076)</f>
        <v>#REF!</v>
      </c>
      <c r="G1076" s="158"/>
      <c r="H1076" s="51"/>
      <c r="I1076" s="68"/>
      <c r="J1076" s="163"/>
      <c r="K1076" s="164"/>
    </row>
    <row r="1077" spans="1:11">
      <c r="A1077" s="46" t="s">
        <v>374</v>
      </c>
      <c r="B1077" s="53">
        <v>0</v>
      </c>
      <c r="C1077" s="51" t="e">
        <f>VLOOKUP($A1066,'CBT Wages'!$B$6:$AE$49,26,0)</f>
        <v>#REF!</v>
      </c>
      <c r="D1077" s="52"/>
      <c r="E1077" s="38"/>
      <c r="F1077" s="157" t="e">
        <f>SUM(C1077:E1077)</f>
        <v>#REF!</v>
      </c>
      <c r="G1077" s="158"/>
      <c r="H1077" s="51"/>
      <c r="I1077" s="68"/>
      <c r="J1077" s="163"/>
      <c r="K1077" s="164"/>
    </row>
    <row r="1078" spans="1:11">
      <c r="A1078" s="54" t="s">
        <v>375</v>
      </c>
      <c r="B1078" s="55"/>
      <c r="C1078" s="143"/>
      <c r="D1078" s="144"/>
      <c r="E1078" s="42"/>
      <c r="F1078" s="143">
        <f>SUM(D1078:E1078)</f>
        <v>0</v>
      </c>
      <c r="G1078" s="145"/>
      <c r="H1078" s="40"/>
      <c r="I1078" s="69"/>
      <c r="J1078" s="165"/>
      <c r="K1078" s="152"/>
    </row>
    <row r="1079" spans="1:11">
      <c r="A1079" s="56" t="s">
        <v>320</v>
      </c>
      <c r="B1079" s="57" t="e">
        <f>SUM(B1071:B1078)</f>
        <v>#REF!</v>
      </c>
      <c r="C1079" s="146" t="e">
        <f>SUM(C1071:D1078)</f>
        <v>#REF!</v>
      </c>
      <c r="D1079" s="147"/>
      <c r="E1079" s="58"/>
      <c r="F1079" s="146" t="e">
        <f>SUM(F1071:F1078)+F1069</f>
        <v>#REF!</v>
      </c>
      <c r="G1079" s="148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Wages'!$B$6:$AF$49,6,0)</f>
        <v>#REF!</v>
      </c>
    </row>
    <row r="1081" spans="1:11" ht="15.75">
      <c r="A1081" s="20" t="s">
        <v>337</v>
      </c>
      <c r="B1081" s="21"/>
      <c r="C1081" s="21"/>
      <c r="D1081" s="21"/>
      <c r="E1081" s="178" t="str">
        <f>+$E$1</f>
        <v>Salary Slip Oct 2019</v>
      </c>
      <c r="F1081" s="178"/>
      <c r="G1081" s="178"/>
      <c r="H1081" s="178"/>
      <c r="I1081" s="178"/>
      <c r="J1081" s="178"/>
      <c r="K1081" s="179"/>
    </row>
    <row r="1082" spans="1:11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>
      <c r="A1084" s="30" t="e">
        <f>+'CBT Wages'!#REF!</f>
        <v>#REF!</v>
      </c>
      <c r="B1084" s="31" t="e">
        <f>VLOOKUP($A1084,'CBT Wages'!$B$6:$AE$49,8,0)</f>
        <v>#REF!</v>
      </c>
      <c r="C1084" s="26"/>
      <c r="D1084" s="31" t="e">
        <f>VLOOKUP($A1084,'CBT Wages'!$B$6:$AE$49,9,0)</f>
        <v>#REF!</v>
      </c>
      <c r="E1084" s="31" t="e">
        <f>VLOOKUP($A1084,'CBT Wages'!$B$6:$AE$49,10,0)</f>
        <v>#REF!</v>
      </c>
      <c r="F1084" s="31" t="e">
        <f>VLOOKUP($A1084,'CBT Wages'!$B$6:$AE$49,14,0)</f>
        <v>#REF!</v>
      </c>
      <c r="G1084" s="32" t="e">
        <f>VLOOKUP($A1084,'CBT Wages'!$B$6:$AE$49,5,0)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>
      <c r="A1085" s="34" t="s">
        <v>350</v>
      </c>
      <c r="B1085" s="31" t="e">
        <f>VLOOKUP($A1084,'CBT Wages'!$B$6:$AE$49,3,0)</f>
        <v>#REF!</v>
      </c>
      <c r="C1085" s="21"/>
      <c r="D1085" s="21"/>
      <c r="E1085" s="35"/>
      <c r="F1085" s="35"/>
      <c r="G1085" s="35"/>
      <c r="H1085" s="151" t="s">
        <v>351</v>
      </c>
      <c r="I1085" s="174">
        <v>0</v>
      </c>
      <c r="J1085" s="176"/>
      <c r="K1085" s="174">
        <v>0</v>
      </c>
    </row>
    <row r="1086" spans="1:11">
      <c r="A1086" s="36" t="s">
        <v>352</v>
      </c>
      <c r="B1086" s="27" t="e">
        <f>VLOOKUP($A1084,'CBT Wages'!$B$6:$AE$49,4,0)</f>
        <v>#REF!</v>
      </c>
      <c r="C1086" s="21"/>
      <c r="D1086" s="21"/>
      <c r="E1086" s="28" t="s">
        <v>322</v>
      </c>
      <c r="F1086" s="37" t="e">
        <f>VLOOKUP($A1084,'CBT OT'!$B$6:$O$431,9,0)</f>
        <v>#REF!</v>
      </c>
      <c r="G1086" s="38"/>
      <c r="H1086" s="152"/>
      <c r="I1086" s="175"/>
      <c r="J1086" s="177"/>
      <c r="K1086" s="175"/>
    </row>
    <row r="1087" spans="1:11">
      <c r="A1087" s="39" t="s">
        <v>353</v>
      </c>
      <c r="B1087" s="40" t="e">
        <f>VLOOKUP($A1084,'CBT Wages'!$B$6:$AR$49,44,0)</f>
        <v>#REF!</v>
      </c>
      <c r="C1087" s="41"/>
      <c r="D1087" s="41"/>
      <c r="E1087" s="35" t="s">
        <v>354</v>
      </c>
      <c r="F1087" s="37" t="e">
        <f>VLOOKUP($A1084,'CBT OT'!$B$6:$V$431,16,0)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>
      <c r="A1088" s="168" t="s">
        <v>356</v>
      </c>
      <c r="B1088" s="169"/>
      <c r="C1088" s="163" t="s">
        <v>357</v>
      </c>
      <c r="D1088" s="164"/>
      <c r="E1088" s="45"/>
      <c r="F1088" s="170" t="s">
        <v>358</v>
      </c>
      <c r="G1088" s="164"/>
      <c r="H1088" s="171" t="s">
        <v>359</v>
      </c>
      <c r="I1088" s="161"/>
      <c r="J1088" s="172" t="s">
        <v>360</v>
      </c>
      <c r="K1088" s="173"/>
    </row>
    <row r="1089" spans="1:11">
      <c r="A1089" s="46" t="s">
        <v>361</v>
      </c>
      <c r="B1089" s="47" t="e">
        <f>VLOOKUP($A1084,'CBT Wages'!$B$6:$AE$49,15,0)</f>
        <v>#REF!</v>
      </c>
      <c r="C1089" s="31" t="e">
        <f>VLOOKUP($A1084,'CBT Wages'!$B$6:$AE$49,20,0)</f>
        <v>#REF!</v>
      </c>
      <c r="D1089" s="48"/>
      <c r="E1089" s="49"/>
      <c r="F1089" s="153" t="e">
        <f>SUM(C1089:E1089)</f>
        <v>#REF!</v>
      </c>
      <c r="G1089" s="154"/>
      <c r="H1089" s="34" t="s">
        <v>362</v>
      </c>
      <c r="I1089" s="26" t="e">
        <f>VLOOKUP($A1084,'CBT Wages'!$B$6:$AE$49,29,0)</f>
        <v>#REF!</v>
      </c>
      <c r="J1089" s="155"/>
      <c r="K1089" s="156"/>
    </row>
    <row r="1090" spans="1:11" ht="14.25">
      <c r="A1090" s="46" t="s">
        <v>363</v>
      </c>
      <c r="B1090" s="50" t="e">
        <f>VLOOKUP($A1084,'CBT Wages'!$B$6:$AE$49,16,0)</f>
        <v>#REF!</v>
      </c>
      <c r="C1090" s="51" t="e">
        <f>VLOOKUP($A1084,'CBT Wages'!$B$6:$AE$49,21,0)</f>
        <v>#REF!</v>
      </c>
      <c r="D1090" s="52"/>
      <c r="E1090" s="38"/>
      <c r="F1090" s="157" t="e">
        <f>SUM(C1090:E1090)</f>
        <v>#REF!</v>
      </c>
      <c r="G1090" s="158"/>
      <c r="H1090" s="36" t="s">
        <v>364</v>
      </c>
      <c r="I1090" s="68" t="e">
        <f>VLOOKUP($A1084,'CBT Wages'!$B$6:$AE$49,28,0)</f>
        <v>#REF!</v>
      </c>
      <c r="J1090" s="159" t="e">
        <f>F1097-I1097</f>
        <v>#REF!</v>
      </c>
      <c r="K1090" s="160"/>
    </row>
    <row r="1091" spans="1:11">
      <c r="A1091" s="46" t="s">
        <v>365</v>
      </c>
      <c r="B1091" s="50" t="e">
        <f>VLOOKUP($A1084,'CBT Wages'!$B$6:$AE$49,17,0)</f>
        <v>#REF!</v>
      </c>
      <c r="C1091" s="51" t="e">
        <f>VLOOKUP($A1084,'CBT Wages'!$B$6:$AE$49,22,0)</f>
        <v>#REF!</v>
      </c>
      <c r="D1091" s="52"/>
      <c r="E1091" s="38"/>
      <c r="F1091" s="157" t="e">
        <f>SUM(C1091:E1091)</f>
        <v>#REF!</v>
      </c>
      <c r="G1091" s="158"/>
      <c r="H1091" s="36" t="s">
        <v>366</v>
      </c>
      <c r="I1091" s="68" t="e">
        <f>VLOOKUP($A1084,'CBT Wages'!$B$6:$AE$49,30,0)</f>
        <v>#REF!</v>
      </c>
      <c r="J1091" s="161" t="s">
        <v>367</v>
      </c>
      <c r="K1091" s="162"/>
    </row>
    <row r="1092" spans="1:11">
      <c r="A1092" s="46" t="s">
        <v>368</v>
      </c>
      <c r="B1092" s="50">
        <v>0</v>
      </c>
      <c r="C1092" s="51">
        <v>0</v>
      </c>
      <c r="D1092" s="52"/>
      <c r="E1092" s="38"/>
      <c r="F1092" s="157">
        <f>SUM(D1092:E1092)</f>
        <v>0</v>
      </c>
      <c r="G1092" s="158"/>
      <c r="H1092" s="36" t="s">
        <v>369</v>
      </c>
      <c r="I1092" s="68"/>
      <c r="J1092" s="163"/>
      <c r="K1092" s="164"/>
    </row>
    <row r="1093" spans="1:11">
      <c r="A1093" s="46" t="s">
        <v>370</v>
      </c>
      <c r="B1093" s="50" t="e">
        <f>VLOOKUP($A1084,'CBT Wages'!$B$6:$AE$49,18,0)</f>
        <v>#REF!</v>
      </c>
      <c r="C1093" s="51" t="e">
        <f>VLOOKUP($A1084,'CBT Wages'!$B$6:$AE$49,23,0)</f>
        <v>#REF!</v>
      </c>
      <c r="D1093" s="52"/>
      <c r="E1093" s="38"/>
      <c r="F1093" s="157" t="e">
        <f>SUM(C1093:E1093)</f>
        <v>#REF!</v>
      </c>
      <c r="G1093" s="158"/>
      <c r="H1093" s="36" t="s">
        <v>371</v>
      </c>
      <c r="I1093" s="68"/>
      <c r="J1093" s="163"/>
      <c r="K1093" s="164"/>
    </row>
    <row r="1094" spans="1:11">
      <c r="A1094" s="46" t="s">
        <v>372</v>
      </c>
      <c r="B1094" s="53">
        <v>0</v>
      </c>
      <c r="C1094" s="51" t="e">
        <f>VLOOKUP($A1084,'CBT Wages'!$B$6:$AE$49,25,0)</f>
        <v>#REF!</v>
      </c>
      <c r="D1094" s="52"/>
      <c r="E1094" s="38"/>
      <c r="F1094" s="157" t="e">
        <f>SUM(C1094:E1094)</f>
        <v>#REF!</v>
      </c>
      <c r="G1094" s="158"/>
      <c r="H1094" s="51"/>
      <c r="I1094" s="68"/>
      <c r="J1094" s="163"/>
      <c r="K1094" s="164"/>
    </row>
    <row r="1095" spans="1:11">
      <c r="A1095" s="46" t="s">
        <v>374</v>
      </c>
      <c r="B1095" s="53">
        <v>0</v>
      </c>
      <c r="C1095" s="51" t="e">
        <f>VLOOKUP($A1084,'CBT Wages'!$B$6:$AE$49,26,0)</f>
        <v>#REF!</v>
      </c>
      <c r="D1095" s="52"/>
      <c r="E1095" s="38"/>
      <c r="F1095" s="157" t="e">
        <f>SUM(C1095:E1095)</f>
        <v>#REF!</v>
      </c>
      <c r="G1095" s="158"/>
      <c r="H1095" s="51"/>
      <c r="I1095" s="68"/>
      <c r="J1095" s="163"/>
      <c r="K1095" s="164"/>
    </row>
    <row r="1096" spans="1:11">
      <c r="A1096" s="54" t="s">
        <v>375</v>
      </c>
      <c r="B1096" s="55"/>
      <c r="C1096" s="143"/>
      <c r="D1096" s="144"/>
      <c r="E1096" s="42"/>
      <c r="F1096" s="143">
        <f>SUM(D1096:E1096)</f>
        <v>0</v>
      </c>
      <c r="G1096" s="145"/>
      <c r="H1096" s="40"/>
      <c r="I1096" s="69"/>
      <c r="J1096" s="165"/>
      <c r="K1096" s="152"/>
    </row>
    <row r="1097" spans="1:11">
      <c r="A1097" s="56" t="s">
        <v>320</v>
      </c>
      <c r="B1097" s="57" t="e">
        <f>SUM(B1089:B1096)</f>
        <v>#REF!</v>
      </c>
      <c r="C1097" s="146" t="e">
        <f>SUM(C1089:D1096)</f>
        <v>#REF!</v>
      </c>
      <c r="D1097" s="147"/>
      <c r="E1097" s="58"/>
      <c r="F1097" s="146" t="e">
        <f>SUM(F1089:F1096)+F1087</f>
        <v>#REF!</v>
      </c>
      <c r="G1097" s="148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Wages'!$B$6:$AF$49,6,0)</f>
        <v>#REF!</v>
      </c>
    </row>
    <row r="1099" spans="1:11" ht="15.75">
      <c r="A1099" s="20" t="s">
        <v>337</v>
      </c>
      <c r="B1099" s="21"/>
      <c r="C1099" s="21"/>
      <c r="D1099" s="21"/>
      <c r="E1099" s="178" t="str">
        <f>+$E$1</f>
        <v>Salary Slip Oct 2019</v>
      </c>
      <c r="F1099" s="178"/>
      <c r="G1099" s="178"/>
      <c r="H1099" s="178"/>
      <c r="I1099" s="178"/>
      <c r="J1099" s="178"/>
      <c r="K1099" s="179"/>
    </row>
    <row r="1100" spans="1:11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>
      <c r="A1102" s="30" t="e">
        <f>+'CBT Wages'!#REF!</f>
        <v>#REF!</v>
      </c>
      <c r="B1102" s="31" t="e">
        <f>VLOOKUP($A1102,'CBT Wages'!$B$6:$AE$49,8,0)</f>
        <v>#REF!</v>
      </c>
      <c r="C1102" s="26"/>
      <c r="D1102" s="31" t="e">
        <f>VLOOKUP($A1102,'CBT Wages'!$B$6:$AE$49,9,0)</f>
        <v>#REF!</v>
      </c>
      <c r="E1102" s="31" t="e">
        <f>VLOOKUP($A1102,'CBT Wages'!$B$6:$AE$49,10,0)</f>
        <v>#REF!</v>
      </c>
      <c r="F1102" s="31" t="e">
        <f>VLOOKUP($A1102,'CBT Wages'!$B$6:$AE$49,14,0)</f>
        <v>#REF!</v>
      </c>
      <c r="G1102" s="32" t="e">
        <f>VLOOKUP($A1102,'CBT Wages'!$B$6:$AE$49,5,0)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>
      <c r="A1103" s="34" t="s">
        <v>350</v>
      </c>
      <c r="B1103" s="31" t="e">
        <f>VLOOKUP($A1102,'CBT Wages'!$B$6:$AE$49,3,0)</f>
        <v>#REF!</v>
      </c>
      <c r="C1103" s="21"/>
      <c r="D1103" s="21"/>
      <c r="E1103" s="35"/>
      <c r="F1103" s="35"/>
      <c r="G1103" s="35"/>
      <c r="H1103" s="151" t="s">
        <v>351</v>
      </c>
      <c r="I1103" s="174">
        <v>0</v>
      </c>
      <c r="J1103" s="176"/>
      <c r="K1103" s="174">
        <v>0</v>
      </c>
    </row>
    <row r="1104" spans="1:11">
      <c r="A1104" s="36" t="s">
        <v>352</v>
      </c>
      <c r="B1104" s="27" t="e">
        <f>VLOOKUP($A1102,'CBT Wages'!$B$6:$AE$49,4,0)</f>
        <v>#REF!</v>
      </c>
      <c r="C1104" s="21"/>
      <c r="D1104" s="21"/>
      <c r="E1104" s="28" t="s">
        <v>322</v>
      </c>
      <c r="F1104" s="37" t="e">
        <f>VLOOKUP($A1102,'CBT OT'!$B$6:$O$431,9,0)</f>
        <v>#REF!</v>
      </c>
      <c r="G1104" s="38"/>
      <c r="H1104" s="152"/>
      <c r="I1104" s="175"/>
      <c r="J1104" s="177"/>
      <c r="K1104" s="175"/>
    </row>
    <row r="1105" spans="1:11">
      <c r="A1105" s="39" t="s">
        <v>353</v>
      </c>
      <c r="B1105" s="40" t="e">
        <f>VLOOKUP($A1102,'CBT Wages'!$B$6:$AR$49,44,0)</f>
        <v>#REF!</v>
      </c>
      <c r="C1105" s="41"/>
      <c r="D1105" s="41"/>
      <c r="E1105" s="35" t="s">
        <v>354</v>
      </c>
      <c r="F1105" s="37" t="e">
        <f>VLOOKUP($A1102,'CBT OT'!$B$6:$V$431,16,0)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>
      <c r="A1106" s="168" t="s">
        <v>356</v>
      </c>
      <c r="B1106" s="169"/>
      <c r="C1106" s="163" t="s">
        <v>357</v>
      </c>
      <c r="D1106" s="164"/>
      <c r="E1106" s="45"/>
      <c r="F1106" s="170" t="s">
        <v>358</v>
      </c>
      <c r="G1106" s="164"/>
      <c r="H1106" s="171" t="s">
        <v>359</v>
      </c>
      <c r="I1106" s="161"/>
      <c r="J1106" s="172" t="s">
        <v>360</v>
      </c>
      <c r="K1106" s="173"/>
    </row>
    <row r="1107" spans="1:11">
      <c r="A1107" s="46" t="s">
        <v>361</v>
      </c>
      <c r="B1107" s="47" t="e">
        <f>VLOOKUP($A1102,'CBT Wages'!$B$6:$AE$49,15,0)</f>
        <v>#REF!</v>
      </c>
      <c r="C1107" s="31" t="e">
        <f>VLOOKUP($A1102,'CBT Wages'!$B$6:$AE$49,20,0)</f>
        <v>#REF!</v>
      </c>
      <c r="D1107" s="48"/>
      <c r="E1107" s="49"/>
      <c r="F1107" s="153" t="e">
        <f>SUM(C1107:E1107)</f>
        <v>#REF!</v>
      </c>
      <c r="G1107" s="154"/>
      <c r="H1107" s="34" t="s">
        <v>362</v>
      </c>
      <c r="I1107" s="26" t="e">
        <f>VLOOKUP($A1102,'CBT Wages'!$B$6:$AE$49,29,0)</f>
        <v>#REF!</v>
      </c>
      <c r="J1107" s="155"/>
      <c r="K1107" s="156"/>
    </row>
    <row r="1108" spans="1:11" ht="14.25">
      <c r="A1108" s="46" t="s">
        <v>363</v>
      </c>
      <c r="B1108" s="50" t="e">
        <f>VLOOKUP($A1102,'CBT Wages'!$B$6:$AE$49,16,0)</f>
        <v>#REF!</v>
      </c>
      <c r="C1108" s="51" t="e">
        <f>VLOOKUP($A1102,'CBT Wages'!$B$6:$AE$49,21,0)</f>
        <v>#REF!</v>
      </c>
      <c r="D1108" s="52"/>
      <c r="E1108" s="38"/>
      <c r="F1108" s="157" t="e">
        <f>SUM(C1108:E1108)</f>
        <v>#REF!</v>
      </c>
      <c r="G1108" s="158"/>
      <c r="H1108" s="36" t="s">
        <v>364</v>
      </c>
      <c r="I1108" s="68" t="e">
        <f>VLOOKUP($A1102,'CBT Wages'!$B$6:$AE$49,28,0)</f>
        <v>#REF!</v>
      </c>
      <c r="J1108" s="159" t="e">
        <f>F1115-I1115</f>
        <v>#REF!</v>
      </c>
      <c r="K1108" s="160"/>
    </row>
    <row r="1109" spans="1:11">
      <c r="A1109" s="46" t="s">
        <v>365</v>
      </c>
      <c r="B1109" s="50" t="e">
        <f>VLOOKUP($A1102,'CBT Wages'!$B$6:$AE$49,17,0)</f>
        <v>#REF!</v>
      </c>
      <c r="C1109" s="51" t="e">
        <f>VLOOKUP($A1102,'CBT Wages'!$B$6:$AE$49,22,0)</f>
        <v>#REF!</v>
      </c>
      <c r="D1109" s="52"/>
      <c r="E1109" s="38"/>
      <c r="F1109" s="157" t="e">
        <f>SUM(C1109:E1109)</f>
        <v>#REF!</v>
      </c>
      <c r="G1109" s="158"/>
      <c r="H1109" s="36" t="s">
        <v>366</v>
      </c>
      <c r="I1109" s="68" t="e">
        <f>VLOOKUP($A1102,'CBT Wages'!$B$6:$AE$49,30,0)</f>
        <v>#REF!</v>
      </c>
      <c r="J1109" s="161" t="s">
        <v>367</v>
      </c>
      <c r="K1109" s="162"/>
    </row>
    <row r="1110" spans="1:11">
      <c r="A1110" s="46" t="s">
        <v>368</v>
      </c>
      <c r="B1110" s="50">
        <v>0</v>
      </c>
      <c r="C1110" s="51">
        <v>0</v>
      </c>
      <c r="D1110" s="52"/>
      <c r="E1110" s="38"/>
      <c r="F1110" s="157">
        <f>SUM(D1110:E1110)</f>
        <v>0</v>
      </c>
      <c r="G1110" s="158"/>
      <c r="H1110" s="36" t="s">
        <v>369</v>
      </c>
      <c r="I1110" s="68"/>
      <c r="J1110" s="163"/>
      <c r="K1110" s="164"/>
    </row>
    <row r="1111" spans="1:11">
      <c r="A1111" s="46" t="s">
        <v>370</v>
      </c>
      <c r="B1111" s="50" t="e">
        <f>VLOOKUP($A1102,'CBT Wages'!$B$6:$AE$49,18,0)</f>
        <v>#REF!</v>
      </c>
      <c r="C1111" s="51" t="e">
        <f>VLOOKUP($A1102,'CBT Wages'!$B$6:$AE$49,23,0)</f>
        <v>#REF!</v>
      </c>
      <c r="D1111" s="52"/>
      <c r="E1111" s="38"/>
      <c r="F1111" s="157" t="e">
        <f>SUM(C1111:E1111)</f>
        <v>#REF!</v>
      </c>
      <c r="G1111" s="158"/>
      <c r="H1111" s="36" t="s">
        <v>371</v>
      </c>
      <c r="I1111" s="68"/>
      <c r="J1111" s="163"/>
      <c r="K1111" s="164"/>
    </row>
    <row r="1112" spans="1:11">
      <c r="A1112" s="46" t="s">
        <v>372</v>
      </c>
      <c r="B1112" s="53">
        <v>0</v>
      </c>
      <c r="C1112" s="51" t="e">
        <f>VLOOKUP($A1102,'CBT Wages'!$B$6:$AE$49,25,0)</f>
        <v>#REF!</v>
      </c>
      <c r="D1112" s="52"/>
      <c r="E1112" s="38"/>
      <c r="F1112" s="157" t="e">
        <f>SUM(C1112:E1112)</f>
        <v>#REF!</v>
      </c>
      <c r="G1112" s="158"/>
      <c r="H1112" s="51"/>
      <c r="I1112" s="68"/>
      <c r="J1112" s="163"/>
      <c r="K1112" s="164"/>
    </row>
    <row r="1113" spans="1:11">
      <c r="A1113" s="46" t="s">
        <v>374</v>
      </c>
      <c r="B1113" s="53">
        <v>0</v>
      </c>
      <c r="C1113" s="51" t="e">
        <f>VLOOKUP($A1102,'CBT Wages'!$B$6:$AE$49,26,0)</f>
        <v>#REF!</v>
      </c>
      <c r="D1113" s="52"/>
      <c r="E1113" s="38"/>
      <c r="F1113" s="157" t="e">
        <f>SUM(C1113:E1113)</f>
        <v>#REF!</v>
      </c>
      <c r="G1113" s="158"/>
      <c r="H1113" s="51"/>
      <c r="I1113" s="68"/>
      <c r="J1113" s="163"/>
      <c r="K1113" s="164"/>
    </row>
    <row r="1114" spans="1:11">
      <c r="A1114" s="54" t="s">
        <v>375</v>
      </c>
      <c r="B1114" s="55"/>
      <c r="C1114" s="143"/>
      <c r="D1114" s="144"/>
      <c r="E1114" s="42"/>
      <c r="F1114" s="143">
        <f>SUM(D1114:E1114)</f>
        <v>0</v>
      </c>
      <c r="G1114" s="145"/>
      <c r="H1114" s="40"/>
      <c r="I1114" s="69"/>
      <c r="J1114" s="165"/>
      <c r="K1114" s="152"/>
    </row>
    <row r="1115" spans="1:11">
      <c r="A1115" s="56" t="s">
        <v>320</v>
      </c>
      <c r="B1115" s="57" t="e">
        <f>SUM(B1107:B1114)</f>
        <v>#REF!</v>
      </c>
      <c r="C1115" s="146" t="e">
        <f>SUM(C1107:D1114)</f>
        <v>#REF!</v>
      </c>
      <c r="D1115" s="147"/>
      <c r="E1115" s="58"/>
      <c r="F1115" s="146" t="e">
        <f>SUM(F1107:F1114)+F1105</f>
        <v>#REF!</v>
      </c>
      <c r="G1115" s="148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Wages'!$B$6:$AF$49,6,0)</f>
        <v>#REF!</v>
      </c>
    </row>
    <row r="1117" spans="1:11" ht="15.75">
      <c r="A1117" s="20" t="s">
        <v>337</v>
      </c>
      <c r="B1117" s="21"/>
      <c r="C1117" s="21"/>
      <c r="D1117" s="21"/>
      <c r="E1117" s="178" t="str">
        <f>+$E$1</f>
        <v>Salary Slip Oct 2019</v>
      </c>
      <c r="F1117" s="178"/>
      <c r="G1117" s="178"/>
      <c r="H1117" s="178"/>
      <c r="I1117" s="178"/>
      <c r="J1117" s="178"/>
      <c r="K1117" s="179"/>
    </row>
    <row r="1118" spans="1:11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>
      <c r="A1120" s="30" t="e">
        <f>+'CBT Wages'!#REF!</f>
        <v>#REF!</v>
      </c>
      <c r="B1120" s="31" t="e">
        <f>VLOOKUP($A1120,'CBT Wages'!$B$6:$AE$49,8,0)</f>
        <v>#REF!</v>
      </c>
      <c r="C1120" s="26"/>
      <c r="D1120" s="31" t="e">
        <f>VLOOKUP($A1120,'CBT Wages'!$B$6:$AE$49,9,0)</f>
        <v>#REF!</v>
      </c>
      <c r="E1120" s="31" t="e">
        <f>VLOOKUP($A1120,'CBT Wages'!$B$6:$AE$49,10,0)</f>
        <v>#REF!</v>
      </c>
      <c r="F1120" s="31" t="e">
        <f>VLOOKUP($A1120,'CBT Wages'!$B$6:$AE$49,14,0)</f>
        <v>#REF!</v>
      </c>
      <c r="G1120" s="32" t="e">
        <f>VLOOKUP($A1120,'CBT Wages'!$B$6:$AE$49,5,0)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>
      <c r="A1121" s="34" t="s">
        <v>350</v>
      </c>
      <c r="B1121" s="31" t="e">
        <f>VLOOKUP($A1120,'CBT Wages'!$B$6:$AE$49,3,0)</f>
        <v>#REF!</v>
      </c>
      <c r="C1121" s="21"/>
      <c r="D1121" s="21"/>
      <c r="E1121" s="35"/>
      <c r="F1121" s="35"/>
      <c r="G1121" s="35"/>
      <c r="H1121" s="151" t="s">
        <v>351</v>
      </c>
      <c r="I1121" s="174">
        <v>0</v>
      </c>
      <c r="J1121" s="176"/>
      <c r="K1121" s="174">
        <v>0</v>
      </c>
    </row>
    <row r="1122" spans="1:11">
      <c r="A1122" s="36" t="s">
        <v>352</v>
      </c>
      <c r="B1122" s="27" t="e">
        <f>VLOOKUP($A1120,'CBT Wages'!$B$6:$AE$49,4,0)</f>
        <v>#REF!</v>
      </c>
      <c r="C1122" s="21"/>
      <c r="D1122" s="21"/>
      <c r="E1122" s="28" t="s">
        <v>322</v>
      </c>
      <c r="F1122" s="37" t="e">
        <f>VLOOKUP($A1120,'CBT OT'!$B$6:$O$431,9,0)</f>
        <v>#REF!</v>
      </c>
      <c r="G1122" s="38"/>
      <c r="H1122" s="152"/>
      <c r="I1122" s="175"/>
      <c r="J1122" s="177"/>
      <c r="K1122" s="175"/>
    </row>
    <row r="1123" spans="1:11">
      <c r="A1123" s="39" t="s">
        <v>353</v>
      </c>
      <c r="B1123" s="40" t="e">
        <f>VLOOKUP($A1120,'CBT Wages'!$B$6:$AR$49,44,0)</f>
        <v>#REF!</v>
      </c>
      <c r="C1123" s="41"/>
      <c r="D1123" s="41"/>
      <c r="E1123" s="35" t="s">
        <v>354</v>
      </c>
      <c r="F1123" s="37" t="e">
        <f>VLOOKUP($A1120,'CBT OT'!$B$6:$V$431,16,0)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>
      <c r="A1124" s="168" t="s">
        <v>356</v>
      </c>
      <c r="B1124" s="169"/>
      <c r="C1124" s="163" t="s">
        <v>357</v>
      </c>
      <c r="D1124" s="164"/>
      <c r="E1124" s="45"/>
      <c r="F1124" s="170" t="s">
        <v>358</v>
      </c>
      <c r="G1124" s="164"/>
      <c r="H1124" s="171" t="s">
        <v>359</v>
      </c>
      <c r="I1124" s="161"/>
      <c r="J1124" s="172" t="s">
        <v>360</v>
      </c>
      <c r="K1124" s="173"/>
    </row>
    <row r="1125" spans="1:11">
      <c r="A1125" s="46" t="s">
        <v>361</v>
      </c>
      <c r="B1125" s="47" t="e">
        <f>VLOOKUP($A1120,'CBT Wages'!$B$6:$AE$49,15,0)</f>
        <v>#REF!</v>
      </c>
      <c r="C1125" s="31" t="e">
        <f>VLOOKUP($A1120,'CBT Wages'!$B$6:$AE$49,20,0)</f>
        <v>#REF!</v>
      </c>
      <c r="D1125" s="48"/>
      <c r="E1125" s="49"/>
      <c r="F1125" s="153" t="e">
        <f>SUM(C1125:E1125)</f>
        <v>#REF!</v>
      </c>
      <c r="G1125" s="154"/>
      <c r="H1125" s="34" t="s">
        <v>362</v>
      </c>
      <c r="I1125" s="26" t="e">
        <f>VLOOKUP($A1120,'CBT Wages'!$B$6:$AE$49,29,0)</f>
        <v>#REF!</v>
      </c>
      <c r="J1125" s="155"/>
      <c r="K1125" s="156"/>
    </row>
    <row r="1126" spans="1:11" ht="14.25">
      <c r="A1126" s="46" t="s">
        <v>363</v>
      </c>
      <c r="B1126" s="50" t="e">
        <f>VLOOKUP($A1120,'CBT Wages'!$B$6:$AE$49,16,0)</f>
        <v>#REF!</v>
      </c>
      <c r="C1126" s="51" t="e">
        <f>VLOOKUP($A1120,'CBT Wages'!$B$6:$AE$49,21,0)</f>
        <v>#REF!</v>
      </c>
      <c r="D1126" s="52"/>
      <c r="E1126" s="38"/>
      <c r="F1126" s="157" t="e">
        <f>SUM(C1126:E1126)</f>
        <v>#REF!</v>
      </c>
      <c r="G1126" s="158"/>
      <c r="H1126" s="36" t="s">
        <v>364</v>
      </c>
      <c r="I1126" s="68" t="e">
        <f>VLOOKUP($A1120,'CBT Wages'!$B$6:$AE$49,28,0)</f>
        <v>#REF!</v>
      </c>
      <c r="J1126" s="159" t="e">
        <f>F1133-I1133</f>
        <v>#REF!</v>
      </c>
      <c r="K1126" s="160"/>
    </row>
    <row r="1127" spans="1:11">
      <c r="A1127" s="46" t="s">
        <v>365</v>
      </c>
      <c r="B1127" s="50" t="e">
        <f>VLOOKUP($A1120,'CBT Wages'!$B$6:$AE$49,17,0)</f>
        <v>#REF!</v>
      </c>
      <c r="C1127" s="51" t="e">
        <f>VLOOKUP($A1120,'CBT Wages'!$B$6:$AE$49,22,0)</f>
        <v>#REF!</v>
      </c>
      <c r="D1127" s="52"/>
      <c r="E1127" s="38"/>
      <c r="F1127" s="157" t="e">
        <f>SUM(C1127:E1127)</f>
        <v>#REF!</v>
      </c>
      <c r="G1127" s="158"/>
      <c r="H1127" s="36" t="s">
        <v>366</v>
      </c>
      <c r="I1127" s="68" t="e">
        <f>VLOOKUP($A1120,'CBT Wages'!$B$6:$AE$49,30,0)</f>
        <v>#REF!</v>
      </c>
      <c r="J1127" s="161" t="s">
        <v>367</v>
      </c>
      <c r="K1127" s="162"/>
    </row>
    <row r="1128" spans="1:11">
      <c r="A1128" s="46" t="s">
        <v>368</v>
      </c>
      <c r="B1128" s="50">
        <v>0</v>
      </c>
      <c r="C1128" s="51">
        <v>0</v>
      </c>
      <c r="D1128" s="52"/>
      <c r="E1128" s="38"/>
      <c r="F1128" s="157">
        <f>SUM(D1128:E1128)</f>
        <v>0</v>
      </c>
      <c r="G1128" s="158"/>
      <c r="H1128" s="36" t="s">
        <v>369</v>
      </c>
      <c r="I1128" s="68"/>
      <c r="J1128" s="163"/>
      <c r="K1128" s="164"/>
    </row>
    <row r="1129" spans="1:11">
      <c r="A1129" s="46" t="s">
        <v>370</v>
      </c>
      <c r="B1129" s="50" t="e">
        <f>VLOOKUP($A1120,'CBT Wages'!$B$6:$AE$49,18,0)</f>
        <v>#REF!</v>
      </c>
      <c r="C1129" s="51" t="e">
        <f>VLOOKUP($A1120,'CBT Wages'!$B$6:$AE$49,23,0)</f>
        <v>#REF!</v>
      </c>
      <c r="D1129" s="52"/>
      <c r="E1129" s="38"/>
      <c r="F1129" s="157" t="e">
        <f>SUM(C1129:E1129)</f>
        <v>#REF!</v>
      </c>
      <c r="G1129" s="158"/>
      <c r="H1129" s="36" t="s">
        <v>371</v>
      </c>
      <c r="I1129" s="68"/>
      <c r="J1129" s="163"/>
      <c r="K1129" s="164"/>
    </row>
    <row r="1130" spans="1:11">
      <c r="A1130" s="46" t="s">
        <v>372</v>
      </c>
      <c r="B1130" s="53">
        <v>0</v>
      </c>
      <c r="C1130" s="51" t="e">
        <f>VLOOKUP($A1120,'CBT Wages'!$B$6:$AE$49,25,0)</f>
        <v>#REF!</v>
      </c>
      <c r="D1130" s="52"/>
      <c r="E1130" s="38"/>
      <c r="F1130" s="157" t="e">
        <f>SUM(C1130:E1130)</f>
        <v>#REF!</v>
      </c>
      <c r="G1130" s="158"/>
      <c r="H1130" s="51"/>
      <c r="I1130" s="68"/>
      <c r="J1130" s="163"/>
      <c r="K1130" s="164"/>
    </row>
    <row r="1131" spans="1:11">
      <c r="A1131" s="46" t="s">
        <v>374</v>
      </c>
      <c r="B1131" s="53">
        <v>0</v>
      </c>
      <c r="C1131" s="51" t="e">
        <f>VLOOKUP($A1120,'CBT Wages'!$B$6:$AE$49,26,0)</f>
        <v>#REF!</v>
      </c>
      <c r="D1131" s="52"/>
      <c r="E1131" s="38"/>
      <c r="F1131" s="157" t="e">
        <f>SUM(C1131:E1131)</f>
        <v>#REF!</v>
      </c>
      <c r="G1131" s="158"/>
      <c r="H1131" s="51"/>
      <c r="I1131" s="68"/>
      <c r="J1131" s="163"/>
      <c r="K1131" s="164"/>
    </row>
    <row r="1132" spans="1:11">
      <c r="A1132" s="54" t="s">
        <v>375</v>
      </c>
      <c r="B1132" s="55"/>
      <c r="C1132" s="143"/>
      <c r="D1132" s="144"/>
      <c r="E1132" s="42"/>
      <c r="F1132" s="143">
        <f>SUM(D1132:E1132)</f>
        <v>0</v>
      </c>
      <c r="G1132" s="145"/>
      <c r="H1132" s="40"/>
      <c r="I1132" s="69"/>
      <c r="J1132" s="165"/>
      <c r="K1132" s="152"/>
    </row>
    <row r="1133" spans="1:11">
      <c r="A1133" s="56" t="s">
        <v>320</v>
      </c>
      <c r="B1133" s="57" t="e">
        <f>SUM(B1125:B1132)</f>
        <v>#REF!</v>
      </c>
      <c r="C1133" s="146" t="e">
        <f>SUM(C1125:D1132)</f>
        <v>#REF!</v>
      </c>
      <c r="D1133" s="147"/>
      <c r="E1133" s="58"/>
      <c r="F1133" s="146" t="e">
        <f>SUM(F1125:F1132)+F1123</f>
        <v>#REF!</v>
      </c>
      <c r="G1133" s="148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Wages'!$B$6:$AF$49,6,0)</f>
        <v>#REF!</v>
      </c>
    </row>
    <row r="1135" spans="1:11" ht="15.75">
      <c r="A1135" s="20" t="s">
        <v>337</v>
      </c>
      <c r="B1135" s="21"/>
      <c r="C1135" s="21"/>
      <c r="D1135" s="21"/>
      <c r="E1135" s="178" t="str">
        <f>+$E$1</f>
        <v>Salary Slip Oct 2019</v>
      </c>
      <c r="F1135" s="178"/>
      <c r="G1135" s="178"/>
      <c r="H1135" s="178"/>
      <c r="I1135" s="178"/>
      <c r="J1135" s="178"/>
      <c r="K1135" s="179"/>
    </row>
    <row r="1136" spans="1:11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>
      <c r="A1138" s="30" t="e">
        <f>+'CBT Wages'!#REF!</f>
        <v>#REF!</v>
      </c>
      <c r="B1138" s="31" t="e">
        <f>VLOOKUP($A1138,'CBT Wages'!$B$6:$AE$49,8,0)</f>
        <v>#REF!</v>
      </c>
      <c r="C1138" s="26"/>
      <c r="D1138" s="31" t="e">
        <f>VLOOKUP($A1138,'CBT Wages'!$B$6:$AE$49,9,0)</f>
        <v>#REF!</v>
      </c>
      <c r="E1138" s="31" t="e">
        <f>VLOOKUP($A1138,'CBT Wages'!$B$6:$AE$49,10,0)</f>
        <v>#REF!</v>
      </c>
      <c r="F1138" s="31" t="e">
        <f>VLOOKUP($A1138,'CBT Wages'!$B$6:$AE$49,14,0)</f>
        <v>#REF!</v>
      </c>
      <c r="G1138" s="32" t="e">
        <f>VLOOKUP($A1138,'CBT Wages'!$B$6:$AE$49,5,0)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>
      <c r="A1139" s="34" t="s">
        <v>350</v>
      </c>
      <c r="B1139" s="31" t="e">
        <f>VLOOKUP($A1138,'CBT Wages'!$B$6:$AE$49,3,0)</f>
        <v>#REF!</v>
      </c>
      <c r="C1139" s="21"/>
      <c r="D1139" s="21"/>
      <c r="E1139" s="35"/>
      <c r="F1139" s="35"/>
      <c r="G1139" s="35"/>
      <c r="H1139" s="151" t="s">
        <v>351</v>
      </c>
      <c r="I1139" s="174">
        <v>0</v>
      </c>
      <c r="J1139" s="176"/>
      <c r="K1139" s="174">
        <v>0</v>
      </c>
    </row>
    <row r="1140" spans="1:11">
      <c r="A1140" s="36" t="s">
        <v>352</v>
      </c>
      <c r="B1140" s="27" t="e">
        <f>VLOOKUP($A1138,'CBT Wages'!$B$6:$AE$49,4,0)</f>
        <v>#REF!</v>
      </c>
      <c r="C1140" s="21"/>
      <c r="D1140" s="21"/>
      <c r="E1140" s="28" t="s">
        <v>322</v>
      </c>
      <c r="F1140" s="37" t="e">
        <f>VLOOKUP($A1138,'CBT OT'!$B$6:$O$431,9,0)</f>
        <v>#REF!</v>
      </c>
      <c r="G1140" s="38"/>
      <c r="H1140" s="152"/>
      <c r="I1140" s="175"/>
      <c r="J1140" s="177"/>
      <c r="K1140" s="175"/>
    </row>
    <row r="1141" spans="1:11">
      <c r="A1141" s="39" t="s">
        <v>353</v>
      </c>
      <c r="B1141" s="40" t="e">
        <f>VLOOKUP($A1138,'CBT Wages'!$B$6:$AR$49,44,0)</f>
        <v>#REF!</v>
      </c>
      <c r="C1141" s="41"/>
      <c r="D1141" s="41"/>
      <c r="E1141" s="35" t="s">
        <v>354</v>
      </c>
      <c r="F1141" s="37" t="e">
        <f>VLOOKUP($A1138,'CBT OT'!$B$6:$V$431,16,0)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>
      <c r="A1142" s="168" t="s">
        <v>356</v>
      </c>
      <c r="B1142" s="169"/>
      <c r="C1142" s="163" t="s">
        <v>357</v>
      </c>
      <c r="D1142" s="164"/>
      <c r="E1142" s="45"/>
      <c r="F1142" s="170" t="s">
        <v>358</v>
      </c>
      <c r="G1142" s="164"/>
      <c r="H1142" s="171" t="s">
        <v>359</v>
      </c>
      <c r="I1142" s="161"/>
      <c r="J1142" s="172" t="s">
        <v>360</v>
      </c>
      <c r="K1142" s="173"/>
    </row>
    <row r="1143" spans="1:11">
      <c r="A1143" s="46" t="s">
        <v>361</v>
      </c>
      <c r="B1143" s="47" t="e">
        <f>VLOOKUP($A1138,'CBT Wages'!$B$6:$AE$49,15,0)</f>
        <v>#REF!</v>
      </c>
      <c r="C1143" s="31" t="e">
        <f>VLOOKUP($A1138,'CBT Wages'!$B$6:$AE$49,20,0)</f>
        <v>#REF!</v>
      </c>
      <c r="D1143" s="48"/>
      <c r="E1143" s="49"/>
      <c r="F1143" s="153" t="e">
        <f>SUM(C1143:E1143)</f>
        <v>#REF!</v>
      </c>
      <c r="G1143" s="154"/>
      <c r="H1143" s="34" t="s">
        <v>362</v>
      </c>
      <c r="I1143" s="26" t="e">
        <f>VLOOKUP($A1138,'CBT Wages'!$B$6:$AE$49,29,0)</f>
        <v>#REF!</v>
      </c>
      <c r="J1143" s="155"/>
      <c r="K1143" s="156"/>
    </row>
    <row r="1144" spans="1:11" ht="14.25">
      <c r="A1144" s="46" t="s">
        <v>363</v>
      </c>
      <c r="B1144" s="50" t="e">
        <f>VLOOKUP($A1138,'CBT Wages'!$B$6:$AE$49,16,0)</f>
        <v>#REF!</v>
      </c>
      <c r="C1144" s="51" t="e">
        <f>VLOOKUP($A1138,'CBT Wages'!$B$6:$AE$49,21,0)</f>
        <v>#REF!</v>
      </c>
      <c r="D1144" s="52"/>
      <c r="E1144" s="38"/>
      <c r="F1144" s="157" t="e">
        <f>SUM(C1144:E1144)</f>
        <v>#REF!</v>
      </c>
      <c r="G1144" s="158"/>
      <c r="H1144" s="36" t="s">
        <v>364</v>
      </c>
      <c r="I1144" s="68" t="e">
        <f>VLOOKUP($A1138,'CBT Wages'!$B$6:$AE$49,28,0)</f>
        <v>#REF!</v>
      </c>
      <c r="J1144" s="159" t="e">
        <f>F1151-I1151</f>
        <v>#REF!</v>
      </c>
      <c r="K1144" s="160"/>
    </row>
    <row r="1145" spans="1:11">
      <c r="A1145" s="46" t="s">
        <v>365</v>
      </c>
      <c r="B1145" s="50" t="e">
        <f>VLOOKUP($A1138,'CBT Wages'!$B$6:$AE$49,17,0)</f>
        <v>#REF!</v>
      </c>
      <c r="C1145" s="51" t="e">
        <f>VLOOKUP($A1138,'CBT Wages'!$B$6:$AE$49,22,0)</f>
        <v>#REF!</v>
      </c>
      <c r="D1145" s="52"/>
      <c r="E1145" s="38"/>
      <c r="F1145" s="157" t="e">
        <f>SUM(C1145:E1145)</f>
        <v>#REF!</v>
      </c>
      <c r="G1145" s="158"/>
      <c r="H1145" s="36" t="s">
        <v>366</v>
      </c>
      <c r="I1145" s="68" t="e">
        <f>VLOOKUP($A1138,'CBT Wages'!$B$6:$AE$49,30,0)</f>
        <v>#REF!</v>
      </c>
      <c r="J1145" s="161" t="s">
        <v>367</v>
      </c>
      <c r="K1145" s="162"/>
    </row>
    <row r="1146" spans="1:11">
      <c r="A1146" s="46" t="s">
        <v>368</v>
      </c>
      <c r="B1146" s="50">
        <v>0</v>
      </c>
      <c r="C1146" s="51">
        <v>0</v>
      </c>
      <c r="D1146" s="52"/>
      <c r="E1146" s="38"/>
      <c r="F1146" s="157">
        <f>SUM(D1146:E1146)</f>
        <v>0</v>
      </c>
      <c r="G1146" s="158"/>
      <c r="H1146" s="36" t="s">
        <v>369</v>
      </c>
      <c r="I1146" s="68"/>
      <c r="J1146" s="163"/>
      <c r="K1146" s="164"/>
    </row>
    <row r="1147" spans="1:11">
      <c r="A1147" s="46" t="s">
        <v>370</v>
      </c>
      <c r="B1147" s="50" t="e">
        <f>VLOOKUP($A1138,'CBT Wages'!$B$6:$AE$49,18,0)</f>
        <v>#REF!</v>
      </c>
      <c r="C1147" s="51" t="e">
        <f>VLOOKUP($A1138,'CBT Wages'!$B$6:$AE$49,23,0)</f>
        <v>#REF!</v>
      </c>
      <c r="D1147" s="52"/>
      <c r="E1147" s="38"/>
      <c r="F1147" s="157" t="e">
        <f>SUM(C1147:E1147)</f>
        <v>#REF!</v>
      </c>
      <c r="G1147" s="158"/>
      <c r="H1147" s="36" t="s">
        <v>371</v>
      </c>
      <c r="I1147" s="68"/>
      <c r="J1147" s="163"/>
      <c r="K1147" s="164"/>
    </row>
    <row r="1148" spans="1:11">
      <c r="A1148" s="46" t="s">
        <v>372</v>
      </c>
      <c r="B1148" s="53">
        <v>0</v>
      </c>
      <c r="C1148" s="51" t="e">
        <f>VLOOKUP($A1138,'CBT Wages'!$B$6:$AE$49,25,0)</f>
        <v>#REF!</v>
      </c>
      <c r="D1148" s="52"/>
      <c r="E1148" s="38"/>
      <c r="F1148" s="157" t="e">
        <f>SUM(C1148:E1148)</f>
        <v>#REF!</v>
      </c>
      <c r="G1148" s="158"/>
      <c r="H1148" s="51"/>
      <c r="I1148" s="68"/>
      <c r="J1148" s="163"/>
      <c r="K1148" s="164"/>
    </row>
    <row r="1149" spans="1:11">
      <c r="A1149" s="46" t="s">
        <v>374</v>
      </c>
      <c r="B1149" s="53">
        <v>0</v>
      </c>
      <c r="C1149" s="51" t="e">
        <f>VLOOKUP($A1138,'CBT Wages'!$B$6:$AE$49,26,0)</f>
        <v>#REF!</v>
      </c>
      <c r="D1149" s="52"/>
      <c r="E1149" s="38"/>
      <c r="F1149" s="157" t="e">
        <f>SUM(C1149:E1149)</f>
        <v>#REF!</v>
      </c>
      <c r="G1149" s="158"/>
      <c r="H1149" s="51"/>
      <c r="I1149" s="68"/>
      <c r="J1149" s="163"/>
      <c r="K1149" s="164"/>
    </row>
    <row r="1150" spans="1:11">
      <c r="A1150" s="54" t="s">
        <v>375</v>
      </c>
      <c r="B1150" s="55"/>
      <c r="C1150" s="143"/>
      <c r="D1150" s="144"/>
      <c r="E1150" s="42"/>
      <c r="F1150" s="143">
        <f>SUM(D1150:E1150)</f>
        <v>0</v>
      </c>
      <c r="G1150" s="145"/>
      <c r="H1150" s="40"/>
      <c r="I1150" s="69"/>
      <c r="J1150" s="165"/>
      <c r="K1150" s="152"/>
    </row>
    <row r="1151" spans="1:11">
      <c r="A1151" s="56" t="s">
        <v>320</v>
      </c>
      <c r="B1151" s="57" t="e">
        <f>SUM(B1143:B1150)</f>
        <v>#REF!</v>
      </c>
      <c r="C1151" s="146" t="e">
        <f>SUM(C1143:D1150)</f>
        <v>#REF!</v>
      </c>
      <c r="D1151" s="147"/>
      <c r="E1151" s="58"/>
      <c r="F1151" s="146" t="e">
        <f>SUM(F1143:F1150)+F1141</f>
        <v>#REF!</v>
      </c>
      <c r="G1151" s="148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Wages'!$B$6:$AF$49,6,0)</f>
        <v>#REF!</v>
      </c>
    </row>
    <row r="1153" spans="1:11" ht="15.75">
      <c r="A1153" s="20" t="s">
        <v>337</v>
      </c>
      <c r="B1153" s="21"/>
      <c r="C1153" s="21"/>
      <c r="D1153" s="21"/>
      <c r="E1153" s="178" t="str">
        <f>+$E$1</f>
        <v>Salary Slip Oct 2019</v>
      </c>
      <c r="F1153" s="178"/>
      <c r="G1153" s="178"/>
      <c r="H1153" s="178"/>
      <c r="I1153" s="178"/>
      <c r="J1153" s="178"/>
      <c r="K1153" s="179"/>
    </row>
    <row r="1154" spans="1:11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>
      <c r="A1156" s="30" t="e">
        <f>+'CBT Wages'!#REF!</f>
        <v>#REF!</v>
      </c>
      <c r="B1156" s="31" t="e">
        <f>VLOOKUP($A1156,'CBT Wages'!$B$6:$AE$49,8,0)</f>
        <v>#REF!</v>
      </c>
      <c r="C1156" s="26"/>
      <c r="D1156" s="31" t="e">
        <f>VLOOKUP($A1156,'CBT Wages'!$B$6:$AE$49,9,0)</f>
        <v>#REF!</v>
      </c>
      <c r="E1156" s="31" t="e">
        <f>VLOOKUP($A1156,'CBT Wages'!$B$6:$AE$49,10,0)</f>
        <v>#REF!</v>
      </c>
      <c r="F1156" s="31" t="e">
        <f>VLOOKUP($A1156,'CBT Wages'!$B$6:$AE$49,14,0)</f>
        <v>#REF!</v>
      </c>
      <c r="G1156" s="32" t="e">
        <f>VLOOKUP($A1156,'CBT Wages'!$B$6:$AE$49,5,0)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>
      <c r="A1157" s="34" t="s">
        <v>350</v>
      </c>
      <c r="B1157" s="31" t="e">
        <f>VLOOKUP($A1156,'CBT Wages'!$B$6:$AE$49,3,0)</f>
        <v>#REF!</v>
      </c>
      <c r="C1157" s="21"/>
      <c r="D1157" s="21"/>
      <c r="E1157" s="35"/>
      <c r="F1157" s="35"/>
      <c r="G1157" s="35"/>
      <c r="H1157" s="151" t="s">
        <v>351</v>
      </c>
      <c r="I1157" s="174">
        <v>0</v>
      </c>
      <c r="J1157" s="176"/>
      <c r="K1157" s="174">
        <v>0</v>
      </c>
    </row>
    <row r="1158" spans="1:11">
      <c r="A1158" s="36" t="s">
        <v>352</v>
      </c>
      <c r="B1158" s="27" t="e">
        <f>VLOOKUP($A1156,'CBT Wages'!$B$6:$AE$49,4,0)</f>
        <v>#REF!</v>
      </c>
      <c r="C1158" s="21"/>
      <c r="D1158" s="21"/>
      <c r="E1158" s="28" t="s">
        <v>322</v>
      </c>
      <c r="F1158" s="37" t="e">
        <f>VLOOKUP($A1156,'CBT OT'!$B$6:$O$431,9,0)</f>
        <v>#REF!</v>
      </c>
      <c r="G1158" s="38"/>
      <c r="H1158" s="152"/>
      <c r="I1158" s="175"/>
      <c r="J1158" s="177"/>
      <c r="K1158" s="175"/>
    </row>
    <row r="1159" spans="1:11">
      <c r="A1159" s="39" t="s">
        <v>353</v>
      </c>
      <c r="B1159" s="40" t="e">
        <f>VLOOKUP($A1156,'CBT Wages'!$B$6:$AR$49,44,0)</f>
        <v>#REF!</v>
      </c>
      <c r="C1159" s="41"/>
      <c r="D1159" s="41"/>
      <c r="E1159" s="35" t="s">
        <v>354</v>
      </c>
      <c r="F1159" s="37" t="e">
        <f>VLOOKUP($A1156,'CBT OT'!$B$6:$V$431,16,0)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>
      <c r="A1160" s="168" t="s">
        <v>356</v>
      </c>
      <c r="B1160" s="169"/>
      <c r="C1160" s="163" t="s">
        <v>357</v>
      </c>
      <c r="D1160" s="164"/>
      <c r="E1160" s="45"/>
      <c r="F1160" s="170" t="s">
        <v>358</v>
      </c>
      <c r="G1160" s="164"/>
      <c r="H1160" s="171" t="s">
        <v>359</v>
      </c>
      <c r="I1160" s="161"/>
      <c r="J1160" s="172" t="s">
        <v>360</v>
      </c>
      <c r="K1160" s="173"/>
    </row>
    <row r="1161" spans="1:11">
      <c r="A1161" s="46" t="s">
        <v>361</v>
      </c>
      <c r="B1161" s="47" t="e">
        <f>VLOOKUP($A1156,'CBT Wages'!$B$6:$AE$49,15,0)</f>
        <v>#REF!</v>
      </c>
      <c r="C1161" s="31" t="e">
        <f>VLOOKUP($A1156,'CBT Wages'!$B$6:$AE$49,20,0)</f>
        <v>#REF!</v>
      </c>
      <c r="D1161" s="48"/>
      <c r="E1161" s="49"/>
      <c r="F1161" s="153" t="e">
        <f>SUM(C1161:E1161)</f>
        <v>#REF!</v>
      </c>
      <c r="G1161" s="154"/>
      <c r="H1161" s="34" t="s">
        <v>362</v>
      </c>
      <c r="I1161" s="26" t="e">
        <f>VLOOKUP($A1156,'CBT Wages'!$B$6:$AE$49,29,0)</f>
        <v>#REF!</v>
      </c>
      <c r="J1161" s="155"/>
      <c r="K1161" s="156"/>
    </row>
    <row r="1162" spans="1:11" ht="14.25">
      <c r="A1162" s="46" t="s">
        <v>363</v>
      </c>
      <c r="B1162" s="50" t="e">
        <f>VLOOKUP($A1156,'CBT Wages'!$B$6:$AE$49,16,0)</f>
        <v>#REF!</v>
      </c>
      <c r="C1162" s="51" t="e">
        <f>VLOOKUP($A1156,'CBT Wages'!$B$6:$AE$49,21,0)</f>
        <v>#REF!</v>
      </c>
      <c r="D1162" s="52"/>
      <c r="E1162" s="38"/>
      <c r="F1162" s="157" t="e">
        <f>SUM(C1162:E1162)</f>
        <v>#REF!</v>
      </c>
      <c r="G1162" s="158"/>
      <c r="H1162" s="36" t="s">
        <v>364</v>
      </c>
      <c r="I1162" s="68" t="e">
        <f>VLOOKUP($A1156,'CBT Wages'!$B$6:$AE$49,28,0)</f>
        <v>#REF!</v>
      </c>
      <c r="J1162" s="159" t="e">
        <f>F1169-I1169</f>
        <v>#REF!</v>
      </c>
      <c r="K1162" s="160"/>
    </row>
    <row r="1163" spans="1:11">
      <c r="A1163" s="46" t="s">
        <v>365</v>
      </c>
      <c r="B1163" s="50" t="e">
        <f>VLOOKUP($A1156,'CBT Wages'!$B$6:$AE$49,17,0)</f>
        <v>#REF!</v>
      </c>
      <c r="C1163" s="51" t="e">
        <f>VLOOKUP($A1156,'CBT Wages'!$B$6:$AE$49,22,0)</f>
        <v>#REF!</v>
      </c>
      <c r="D1163" s="52"/>
      <c r="E1163" s="38"/>
      <c r="F1163" s="157" t="e">
        <f>SUM(C1163:E1163)</f>
        <v>#REF!</v>
      </c>
      <c r="G1163" s="158"/>
      <c r="H1163" s="36" t="s">
        <v>366</v>
      </c>
      <c r="I1163" s="68" t="e">
        <f>VLOOKUP($A1156,'CBT Wages'!$B$6:$AE$49,30,0)</f>
        <v>#REF!</v>
      </c>
      <c r="J1163" s="161" t="s">
        <v>367</v>
      </c>
      <c r="K1163" s="162"/>
    </row>
    <row r="1164" spans="1:11">
      <c r="A1164" s="46" t="s">
        <v>368</v>
      </c>
      <c r="B1164" s="50">
        <v>0</v>
      </c>
      <c r="C1164" s="51">
        <v>0</v>
      </c>
      <c r="D1164" s="52"/>
      <c r="E1164" s="38"/>
      <c r="F1164" s="157">
        <f>SUM(D1164:E1164)</f>
        <v>0</v>
      </c>
      <c r="G1164" s="158"/>
      <c r="H1164" s="36" t="s">
        <v>369</v>
      </c>
      <c r="I1164" s="68"/>
      <c r="J1164" s="163"/>
      <c r="K1164" s="164"/>
    </row>
    <row r="1165" spans="1:11">
      <c r="A1165" s="46" t="s">
        <v>370</v>
      </c>
      <c r="B1165" s="50" t="e">
        <f>VLOOKUP($A1156,'CBT Wages'!$B$6:$AE$49,18,0)</f>
        <v>#REF!</v>
      </c>
      <c r="C1165" s="51" t="e">
        <f>VLOOKUP($A1156,'CBT Wages'!$B$6:$AE$49,23,0)</f>
        <v>#REF!</v>
      </c>
      <c r="D1165" s="52"/>
      <c r="E1165" s="38"/>
      <c r="F1165" s="157" t="e">
        <f>SUM(C1165:E1165)</f>
        <v>#REF!</v>
      </c>
      <c r="G1165" s="158"/>
      <c r="H1165" s="36" t="s">
        <v>371</v>
      </c>
      <c r="I1165" s="68"/>
      <c r="J1165" s="163"/>
      <c r="K1165" s="164"/>
    </row>
    <row r="1166" spans="1:11">
      <c r="A1166" s="46" t="s">
        <v>372</v>
      </c>
      <c r="B1166" s="53">
        <v>0</v>
      </c>
      <c r="C1166" s="51" t="e">
        <f>VLOOKUP($A1156,'CBT Wages'!$B$6:$AE$49,25,0)</f>
        <v>#REF!</v>
      </c>
      <c r="D1166" s="52"/>
      <c r="E1166" s="38"/>
      <c r="F1166" s="157" t="e">
        <f>SUM(C1166:E1166)</f>
        <v>#REF!</v>
      </c>
      <c r="G1166" s="158"/>
      <c r="H1166" s="51"/>
      <c r="I1166" s="68"/>
      <c r="J1166" s="163"/>
      <c r="K1166" s="164"/>
    </row>
    <row r="1167" spans="1:11">
      <c r="A1167" s="46" t="s">
        <v>374</v>
      </c>
      <c r="B1167" s="53">
        <v>0</v>
      </c>
      <c r="C1167" s="51" t="e">
        <f>VLOOKUP($A1156,'CBT Wages'!$B$6:$AE$49,26,0)</f>
        <v>#REF!</v>
      </c>
      <c r="D1167" s="52"/>
      <c r="E1167" s="38"/>
      <c r="F1167" s="157" t="e">
        <f>SUM(C1167:E1167)</f>
        <v>#REF!</v>
      </c>
      <c r="G1167" s="158"/>
      <c r="H1167" s="51"/>
      <c r="I1167" s="68"/>
      <c r="J1167" s="163"/>
      <c r="K1167" s="164"/>
    </row>
    <row r="1168" spans="1:11">
      <c r="A1168" s="54" t="s">
        <v>375</v>
      </c>
      <c r="B1168" s="55"/>
      <c r="C1168" s="143"/>
      <c r="D1168" s="144"/>
      <c r="E1168" s="42"/>
      <c r="F1168" s="143">
        <f>SUM(D1168:E1168)</f>
        <v>0</v>
      </c>
      <c r="G1168" s="145"/>
      <c r="H1168" s="40"/>
      <c r="I1168" s="69"/>
      <c r="J1168" s="165"/>
      <c r="K1168" s="152"/>
    </row>
    <row r="1169" spans="1:11">
      <c r="A1169" s="56" t="s">
        <v>320</v>
      </c>
      <c r="B1169" s="57" t="e">
        <f>SUM(B1161:B1168)</f>
        <v>#REF!</v>
      </c>
      <c r="C1169" s="146" t="e">
        <f>SUM(C1161:D1168)</f>
        <v>#REF!</v>
      </c>
      <c r="D1169" s="147"/>
      <c r="E1169" s="58"/>
      <c r="F1169" s="146" t="e">
        <f>SUM(F1161:F1168)+F1159</f>
        <v>#REF!</v>
      </c>
      <c r="G1169" s="148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Wages'!$B$6:$AF$49,6,0)</f>
        <v>#REF!</v>
      </c>
    </row>
    <row r="1171" spans="1:11" ht="15.75">
      <c r="A1171" s="20" t="s">
        <v>337</v>
      </c>
      <c r="B1171" s="21"/>
      <c r="C1171" s="21"/>
      <c r="D1171" s="21"/>
      <c r="E1171" s="178" t="str">
        <f>+$E$1</f>
        <v>Salary Slip Oct 2019</v>
      </c>
      <c r="F1171" s="178"/>
      <c r="G1171" s="178"/>
      <c r="H1171" s="178"/>
      <c r="I1171" s="178"/>
      <c r="J1171" s="178"/>
      <c r="K1171" s="179"/>
    </row>
    <row r="1172" spans="1:11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>
      <c r="A1174" s="30" t="e">
        <f>+'CBT Wages'!#REF!</f>
        <v>#REF!</v>
      </c>
      <c r="B1174" s="31" t="e">
        <f>VLOOKUP($A1174,'CBT Wages'!$B$6:$AE$49,8,0)</f>
        <v>#REF!</v>
      </c>
      <c r="C1174" s="26"/>
      <c r="D1174" s="31" t="e">
        <f>VLOOKUP($A1174,'CBT Wages'!$B$6:$AE$49,9,0)</f>
        <v>#REF!</v>
      </c>
      <c r="E1174" s="31" t="e">
        <f>VLOOKUP($A1174,'CBT Wages'!$B$6:$AE$49,10,0)</f>
        <v>#REF!</v>
      </c>
      <c r="F1174" s="31" t="e">
        <f>VLOOKUP($A1174,'CBT Wages'!$B$6:$AE$49,14,0)</f>
        <v>#REF!</v>
      </c>
      <c r="G1174" s="32" t="e">
        <f>VLOOKUP($A1174,'CBT Wages'!$B$6:$AE$49,5,0)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>
      <c r="A1175" s="34" t="s">
        <v>350</v>
      </c>
      <c r="B1175" s="31" t="e">
        <f>VLOOKUP($A1174,'CBT Wages'!$B$6:$AE$49,3,0)</f>
        <v>#REF!</v>
      </c>
      <c r="C1175" s="21"/>
      <c r="D1175" s="21"/>
      <c r="E1175" s="35"/>
      <c r="F1175" s="35"/>
      <c r="G1175" s="35"/>
      <c r="H1175" s="151" t="s">
        <v>351</v>
      </c>
      <c r="I1175" s="174">
        <v>0</v>
      </c>
      <c r="J1175" s="176"/>
      <c r="K1175" s="174">
        <v>0</v>
      </c>
    </row>
    <row r="1176" spans="1:11">
      <c r="A1176" s="36" t="s">
        <v>352</v>
      </c>
      <c r="B1176" s="27" t="e">
        <f>VLOOKUP($A1174,'CBT Wages'!$B$6:$AE$49,4,0)</f>
        <v>#REF!</v>
      </c>
      <c r="C1176" s="21"/>
      <c r="D1176" s="21"/>
      <c r="E1176" s="28" t="s">
        <v>322</v>
      </c>
      <c r="F1176" s="37" t="e">
        <f>VLOOKUP($A1174,'CBT OT'!$B$6:$O$431,9,0)</f>
        <v>#REF!</v>
      </c>
      <c r="G1176" s="38"/>
      <c r="H1176" s="152"/>
      <c r="I1176" s="175"/>
      <c r="J1176" s="177"/>
      <c r="K1176" s="175"/>
    </row>
    <row r="1177" spans="1:11">
      <c r="A1177" s="39" t="s">
        <v>353</v>
      </c>
      <c r="B1177" s="40" t="e">
        <f>VLOOKUP($A1174,'CBT Wages'!$B$6:$AR$49,44,0)</f>
        <v>#REF!</v>
      </c>
      <c r="C1177" s="41"/>
      <c r="D1177" s="41"/>
      <c r="E1177" s="35" t="s">
        <v>354</v>
      </c>
      <c r="F1177" s="37" t="e">
        <f>VLOOKUP($A1174,'CBT OT'!$B$6:$V$431,16,0)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>
      <c r="A1178" s="168" t="s">
        <v>356</v>
      </c>
      <c r="B1178" s="169"/>
      <c r="C1178" s="163" t="s">
        <v>357</v>
      </c>
      <c r="D1178" s="164"/>
      <c r="E1178" s="45"/>
      <c r="F1178" s="170" t="s">
        <v>358</v>
      </c>
      <c r="G1178" s="164"/>
      <c r="H1178" s="171" t="s">
        <v>359</v>
      </c>
      <c r="I1178" s="161"/>
      <c r="J1178" s="172" t="s">
        <v>360</v>
      </c>
      <c r="K1178" s="173"/>
    </row>
    <row r="1179" spans="1:11">
      <c r="A1179" s="46" t="s">
        <v>361</v>
      </c>
      <c r="B1179" s="47" t="e">
        <f>VLOOKUP($A1174,'CBT Wages'!$B$6:$AE$49,15,0)</f>
        <v>#REF!</v>
      </c>
      <c r="C1179" s="31" t="e">
        <f>VLOOKUP($A1174,'CBT Wages'!$B$6:$AE$49,20,0)</f>
        <v>#REF!</v>
      </c>
      <c r="D1179" s="48"/>
      <c r="E1179" s="49"/>
      <c r="F1179" s="153" t="e">
        <f>SUM(C1179:E1179)</f>
        <v>#REF!</v>
      </c>
      <c r="G1179" s="154"/>
      <c r="H1179" s="34" t="s">
        <v>362</v>
      </c>
      <c r="I1179" s="26" t="e">
        <f>VLOOKUP($A1174,'CBT Wages'!$B$6:$AE$49,29,0)</f>
        <v>#REF!</v>
      </c>
      <c r="J1179" s="155"/>
      <c r="K1179" s="156"/>
    </row>
    <row r="1180" spans="1:11" ht="14.25">
      <c r="A1180" s="46" t="s">
        <v>363</v>
      </c>
      <c r="B1180" s="50" t="e">
        <f>VLOOKUP($A1174,'CBT Wages'!$B$6:$AE$49,16,0)</f>
        <v>#REF!</v>
      </c>
      <c r="C1180" s="51" t="e">
        <f>VLOOKUP($A1174,'CBT Wages'!$B$6:$AE$49,21,0)</f>
        <v>#REF!</v>
      </c>
      <c r="D1180" s="52"/>
      <c r="E1180" s="38"/>
      <c r="F1180" s="157" t="e">
        <f>SUM(C1180:E1180)</f>
        <v>#REF!</v>
      </c>
      <c r="G1180" s="158"/>
      <c r="H1180" s="36" t="s">
        <v>364</v>
      </c>
      <c r="I1180" s="68" t="e">
        <f>VLOOKUP($A1174,'CBT Wages'!$B$6:$AE$49,28,0)</f>
        <v>#REF!</v>
      </c>
      <c r="J1180" s="159" t="e">
        <f>F1187-I1187</f>
        <v>#REF!</v>
      </c>
      <c r="K1180" s="160"/>
    </row>
    <row r="1181" spans="1:11">
      <c r="A1181" s="46" t="s">
        <v>365</v>
      </c>
      <c r="B1181" s="50" t="e">
        <f>VLOOKUP($A1174,'CBT Wages'!$B$6:$AE$49,17,0)</f>
        <v>#REF!</v>
      </c>
      <c r="C1181" s="51" t="e">
        <f>VLOOKUP($A1174,'CBT Wages'!$B$6:$AE$49,22,0)</f>
        <v>#REF!</v>
      </c>
      <c r="D1181" s="52"/>
      <c r="E1181" s="38"/>
      <c r="F1181" s="157" t="e">
        <f>SUM(C1181:E1181)</f>
        <v>#REF!</v>
      </c>
      <c r="G1181" s="158"/>
      <c r="H1181" s="36" t="s">
        <v>366</v>
      </c>
      <c r="I1181" s="68" t="e">
        <f>VLOOKUP($A1174,'CBT Wages'!$B$6:$AE$49,30,0)</f>
        <v>#REF!</v>
      </c>
      <c r="J1181" s="161" t="s">
        <v>367</v>
      </c>
      <c r="K1181" s="162"/>
    </row>
    <row r="1182" spans="1:11">
      <c r="A1182" s="46" t="s">
        <v>368</v>
      </c>
      <c r="B1182" s="50">
        <v>0</v>
      </c>
      <c r="C1182" s="51">
        <v>0</v>
      </c>
      <c r="D1182" s="52"/>
      <c r="E1182" s="38"/>
      <c r="F1182" s="157">
        <f>SUM(D1182:E1182)</f>
        <v>0</v>
      </c>
      <c r="G1182" s="158"/>
      <c r="H1182" s="36" t="s">
        <v>369</v>
      </c>
      <c r="I1182" s="68"/>
      <c r="J1182" s="163"/>
      <c r="K1182" s="164"/>
    </row>
    <row r="1183" spans="1:11">
      <c r="A1183" s="46" t="s">
        <v>370</v>
      </c>
      <c r="B1183" s="50" t="e">
        <f>VLOOKUP($A1174,'CBT Wages'!$B$6:$AE$49,18,0)</f>
        <v>#REF!</v>
      </c>
      <c r="C1183" s="51" t="e">
        <f>VLOOKUP($A1174,'CBT Wages'!$B$6:$AE$49,23,0)</f>
        <v>#REF!</v>
      </c>
      <c r="D1183" s="52"/>
      <c r="E1183" s="38"/>
      <c r="F1183" s="157" t="e">
        <f>SUM(C1183:E1183)</f>
        <v>#REF!</v>
      </c>
      <c r="G1183" s="158"/>
      <c r="H1183" s="36" t="s">
        <v>371</v>
      </c>
      <c r="I1183" s="68"/>
      <c r="J1183" s="163"/>
      <c r="K1183" s="164"/>
    </row>
    <row r="1184" spans="1:11">
      <c r="A1184" s="46" t="s">
        <v>372</v>
      </c>
      <c r="B1184" s="53">
        <v>0</v>
      </c>
      <c r="C1184" s="51" t="e">
        <f>VLOOKUP($A1174,'CBT Wages'!$B$6:$AE$49,25,0)</f>
        <v>#REF!</v>
      </c>
      <c r="D1184" s="52"/>
      <c r="E1184" s="38"/>
      <c r="F1184" s="157" t="e">
        <f>SUM(C1184:E1184)</f>
        <v>#REF!</v>
      </c>
      <c r="G1184" s="158"/>
      <c r="H1184" s="51"/>
      <c r="I1184" s="68"/>
      <c r="J1184" s="163"/>
      <c r="K1184" s="164"/>
    </row>
    <row r="1185" spans="1:11">
      <c r="A1185" s="46" t="s">
        <v>374</v>
      </c>
      <c r="B1185" s="53">
        <v>0</v>
      </c>
      <c r="C1185" s="51" t="e">
        <f>VLOOKUP($A1174,'CBT Wages'!$B$6:$AE$49,26,0)</f>
        <v>#REF!</v>
      </c>
      <c r="D1185" s="52"/>
      <c r="E1185" s="38"/>
      <c r="F1185" s="157" t="e">
        <f>SUM(C1185:E1185)</f>
        <v>#REF!</v>
      </c>
      <c r="G1185" s="158"/>
      <c r="H1185" s="51"/>
      <c r="I1185" s="68"/>
      <c r="J1185" s="163"/>
      <c r="K1185" s="164"/>
    </row>
    <row r="1186" spans="1:11">
      <c r="A1186" s="54" t="s">
        <v>375</v>
      </c>
      <c r="B1186" s="55"/>
      <c r="C1186" s="143"/>
      <c r="D1186" s="144"/>
      <c r="E1186" s="42"/>
      <c r="F1186" s="143">
        <f>SUM(D1186:E1186)</f>
        <v>0</v>
      </c>
      <c r="G1186" s="145"/>
      <c r="H1186" s="40"/>
      <c r="I1186" s="69"/>
      <c r="J1186" s="165"/>
      <c r="K1186" s="152"/>
    </row>
    <row r="1187" spans="1:11">
      <c r="A1187" s="56" t="s">
        <v>320</v>
      </c>
      <c r="B1187" s="57" t="e">
        <f>SUM(B1179:B1186)</f>
        <v>#REF!</v>
      </c>
      <c r="C1187" s="146" t="e">
        <f>SUM(C1179:D1186)</f>
        <v>#REF!</v>
      </c>
      <c r="D1187" s="147"/>
      <c r="E1187" s="58"/>
      <c r="F1187" s="146" t="e">
        <f>SUM(F1179:F1186)+F1177</f>
        <v>#REF!</v>
      </c>
      <c r="G1187" s="148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Wages'!$B$6:$AF$49,6,0)</f>
        <v>#REF!</v>
      </c>
    </row>
    <row r="1189" spans="1:11" ht="15.75">
      <c r="A1189" s="20" t="s">
        <v>337</v>
      </c>
      <c r="B1189" s="21"/>
      <c r="C1189" s="21"/>
      <c r="D1189" s="21"/>
      <c r="E1189" s="178" t="str">
        <f>+$E$1</f>
        <v>Salary Slip Oct 2019</v>
      </c>
      <c r="F1189" s="178"/>
      <c r="G1189" s="178"/>
      <c r="H1189" s="178"/>
      <c r="I1189" s="178"/>
      <c r="J1189" s="178"/>
      <c r="K1189" s="179"/>
    </row>
    <row r="1190" spans="1:11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>
      <c r="A1192" s="30" t="e">
        <f>+'CBT Wages'!#REF!</f>
        <v>#REF!</v>
      </c>
      <c r="B1192" s="31" t="e">
        <f>VLOOKUP($A1192,'CBT Wages'!$B$6:$AE$49,8,0)</f>
        <v>#REF!</v>
      </c>
      <c r="C1192" s="26"/>
      <c r="D1192" s="31" t="e">
        <f>VLOOKUP($A1192,'CBT Wages'!$B$6:$AE$49,9,0)</f>
        <v>#REF!</v>
      </c>
      <c r="E1192" s="31" t="e">
        <f>VLOOKUP($A1192,'CBT Wages'!$B$6:$AE$49,10,0)</f>
        <v>#REF!</v>
      </c>
      <c r="F1192" s="31" t="e">
        <f>VLOOKUP($A1192,'CBT Wages'!$B$6:$AE$49,14,0)</f>
        <v>#REF!</v>
      </c>
      <c r="G1192" s="32" t="e">
        <f>VLOOKUP($A1192,'CBT Wages'!$B$6:$AE$49,5,0)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>
      <c r="A1193" s="34" t="s">
        <v>350</v>
      </c>
      <c r="B1193" s="31" t="e">
        <f>VLOOKUP($A1192,'CBT Wages'!$B$6:$AE$49,3,0)</f>
        <v>#REF!</v>
      </c>
      <c r="C1193" s="21"/>
      <c r="D1193" s="21"/>
      <c r="E1193" s="35"/>
      <c r="F1193" s="35"/>
      <c r="G1193" s="35"/>
      <c r="H1193" s="151" t="s">
        <v>351</v>
      </c>
      <c r="I1193" s="174">
        <v>0</v>
      </c>
      <c r="J1193" s="176"/>
      <c r="K1193" s="174">
        <v>0</v>
      </c>
    </row>
    <row r="1194" spans="1:11">
      <c r="A1194" s="36" t="s">
        <v>352</v>
      </c>
      <c r="B1194" s="27" t="e">
        <f>VLOOKUP($A1192,'CBT Wages'!$B$6:$AE$49,4,0)</f>
        <v>#REF!</v>
      </c>
      <c r="C1194" s="21"/>
      <c r="D1194" s="21"/>
      <c r="E1194" s="28" t="s">
        <v>322</v>
      </c>
      <c r="F1194" s="37" t="e">
        <f>VLOOKUP($A1192,'CBT OT'!$B$6:$O$431,9,0)</f>
        <v>#REF!</v>
      </c>
      <c r="G1194" s="38"/>
      <c r="H1194" s="152"/>
      <c r="I1194" s="175"/>
      <c r="J1194" s="177"/>
      <c r="K1194" s="175"/>
    </row>
    <row r="1195" spans="1:11">
      <c r="A1195" s="39" t="s">
        <v>353</v>
      </c>
      <c r="B1195" s="40" t="e">
        <f>VLOOKUP($A1192,'CBT Wages'!$B$6:$AR$49,44,0)</f>
        <v>#REF!</v>
      </c>
      <c r="C1195" s="41"/>
      <c r="D1195" s="41"/>
      <c r="E1195" s="35" t="s">
        <v>354</v>
      </c>
      <c r="F1195" s="37" t="e">
        <f>VLOOKUP($A1192,'CBT OT'!$B$6:$V$431,16,0)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>
      <c r="A1196" s="168" t="s">
        <v>356</v>
      </c>
      <c r="B1196" s="169"/>
      <c r="C1196" s="163" t="s">
        <v>357</v>
      </c>
      <c r="D1196" s="164"/>
      <c r="E1196" s="45"/>
      <c r="F1196" s="170" t="s">
        <v>358</v>
      </c>
      <c r="G1196" s="164"/>
      <c r="H1196" s="171" t="s">
        <v>359</v>
      </c>
      <c r="I1196" s="161"/>
      <c r="J1196" s="172" t="s">
        <v>360</v>
      </c>
      <c r="K1196" s="173"/>
    </row>
    <row r="1197" spans="1:11">
      <c r="A1197" s="46" t="s">
        <v>361</v>
      </c>
      <c r="B1197" s="47" t="e">
        <f>VLOOKUP($A1192,'CBT Wages'!$B$6:$AE$49,15,0)</f>
        <v>#REF!</v>
      </c>
      <c r="C1197" s="31" t="e">
        <f>VLOOKUP($A1192,'CBT Wages'!$B$6:$AE$49,20,0)</f>
        <v>#REF!</v>
      </c>
      <c r="D1197" s="48"/>
      <c r="E1197" s="49"/>
      <c r="F1197" s="153" t="e">
        <f>SUM(C1197:E1197)</f>
        <v>#REF!</v>
      </c>
      <c r="G1197" s="154"/>
      <c r="H1197" s="34" t="s">
        <v>362</v>
      </c>
      <c r="I1197" s="26" t="e">
        <f>VLOOKUP($A1192,'CBT Wages'!$B$6:$AE$49,29,0)</f>
        <v>#REF!</v>
      </c>
      <c r="J1197" s="155"/>
      <c r="K1197" s="156"/>
    </row>
    <row r="1198" spans="1:11" ht="14.25">
      <c r="A1198" s="46" t="s">
        <v>363</v>
      </c>
      <c r="B1198" s="50" t="e">
        <f>VLOOKUP($A1192,'CBT Wages'!$B$6:$AE$49,16,0)</f>
        <v>#REF!</v>
      </c>
      <c r="C1198" s="51" t="e">
        <f>VLOOKUP($A1192,'CBT Wages'!$B$6:$AE$49,21,0)</f>
        <v>#REF!</v>
      </c>
      <c r="D1198" s="52"/>
      <c r="E1198" s="38"/>
      <c r="F1198" s="157" t="e">
        <f>SUM(C1198:E1198)</f>
        <v>#REF!</v>
      </c>
      <c r="G1198" s="158"/>
      <c r="H1198" s="36" t="s">
        <v>364</v>
      </c>
      <c r="I1198" s="68" t="e">
        <f>VLOOKUP($A1192,'CBT Wages'!$B$6:$AE$49,28,0)</f>
        <v>#REF!</v>
      </c>
      <c r="J1198" s="159" t="e">
        <f>F1205-I1205</f>
        <v>#REF!</v>
      </c>
      <c r="K1198" s="160"/>
    </row>
    <row r="1199" spans="1:11">
      <c r="A1199" s="46" t="s">
        <v>365</v>
      </c>
      <c r="B1199" s="50" t="e">
        <f>VLOOKUP($A1192,'CBT Wages'!$B$6:$AE$49,17,0)</f>
        <v>#REF!</v>
      </c>
      <c r="C1199" s="51" t="e">
        <f>VLOOKUP($A1192,'CBT Wages'!$B$6:$AE$49,22,0)</f>
        <v>#REF!</v>
      </c>
      <c r="D1199" s="52"/>
      <c r="E1199" s="38"/>
      <c r="F1199" s="157" t="e">
        <f>SUM(C1199:E1199)</f>
        <v>#REF!</v>
      </c>
      <c r="G1199" s="158"/>
      <c r="H1199" s="36" t="s">
        <v>366</v>
      </c>
      <c r="I1199" s="68" t="e">
        <f>VLOOKUP($A1192,'CBT Wages'!$B$6:$AE$49,30,0)</f>
        <v>#REF!</v>
      </c>
      <c r="J1199" s="161" t="s">
        <v>367</v>
      </c>
      <c r="K1199" s="162"/>
    </row>
    <row r="1200" spans="1:11">
      <c r="A1200" s="46" t="s">
        <v>368</v>
      </c>
      <c r="B1200" s="50">
        <v>0</v>
      </c>
      <c r="C1200" s="51">
        <v>0</v>
      </c>
      <c r="D1200" s="52"/>
      <c r="E1200" s="38"/>
      <c r="F1200" s="157">
        <f>SUM(D1200:E1200)</f>
        <v>0</v>
      </c>
      <c r="G1200" s="158"/>
      <c r="H1200" s="36" t="s">
        <v>369</v>
      </c>
      <c r="I1200" s="68"/>
      <c r="J1200" s="163"/>
      <c r="K1200" s="164"/>
    </row>
    <row r="1201" spans="1:11">
      <c r="A1201" s="46" t="s">
        <v>370</v>
      </c>
      <c r="B1201" s="50" t="e">
        <f>VLOOKUP($A1192,'CBT Wages'!$B$6:$AE$49,18,0)</f>
        <v>#REF!</v>
      </c>
      <c r="C1201" s="51" t="e">
        <f>VLOOKUP($A1192,'CBT Wages'!$B$6:$AE$49,23,0)</f>
        <v>#REF!</v>
      </c>
      <c r="D1201" s="52"/>
      <c r="E1201" s="38"/>
      <c r="F1201" s="157" t="e">
        <f>SUM(C1201:E1201)</f>
        <v>#REF!</v>
      </c>
      <c r="G1201" s="158"/>
      <c r="H1201" s="36" t="s">
        <v>371</v>
      </c>
      <c r="I1201" s="68"/>
      <c r="J1201" s="163"/>
      <c r="K1201" s="164"/>
    </row>
    <row r="1202" spans="1:11">
      <c r="A1202" s="46" t="s">
        <v>372</v>
      </c>
      <c r="B1202" s="53">
        <v>0</v>
      </c>
      <c r="C1202" s="51" t="e">
        <f>VLOOKUP($A1192,'CBT Wages'!$B$6:$AE$49,25,0)</f>
        <v>#REF!</v>
      </c>
      <c r="D1202" s="52"/>
      <c r="E1202" s="38"/>
      <c r="F1202" s="157" t="e">
        <f>SUM(C1202:E1202)</f>
        <v>#REF!</v>
      </c>
      <c r="G1202" s="158"/>
      <c r="H1202" s="51"/>
      <c r="I1202" s="68"/>
      <c r="J1202" s="163"/>
      <c r="K1202" s="164"/>
    </row>
    <row r="1203" spans="1:11">
      <c r="A1203" s="46" t="s">
        <v>374</v>
      </c>
      <c r="B1203" s="53">
        <v>0</v>
      </c>
      <c r="C1203" s="51" t="e">
        <f>VLOOKUP($A1192,'CBT Wages'!$B$6:$AE$49,26,0)</f>
        <v>#REF!</v>
      </c>
      <c r="D1203" s="52"/>
      <c r="E1203" s="38"/>
      <c r="F1203" s="157" t="e">
        <f>SUM(C1203:E1203)</f>
        <v>#REF!</v>
      </c>
      <c r="G1203" s="158"/>
      <c r="H1203" s="51"/>
      <c r="I1203" s="68"/>
      <c r="J1203" s="163"/>
      <c r="K1203" s="164"/>
    </row>
    <row r="1204" spans="1:11">
      <c r="A1204" s="54" t="s">
        <v>375</v>
      </c>
      <c r="B1204" s="55"/>
      <c r="C1204" s="143"/>
      <c r="D1204" s="144"/>
      <c r="E1204" s="42"/>
      <c r="F1204" s="143">
        <f>SUM(D1204:E1204)</f>
        <v>0</v>
      </c>
      <c r="G1204" s="145"/>
      <c r="H1204" s="40"/>
      <c r="I1204" s="69"/>
      <c r="J1204" s="165"/>
      <c r="K1204" s="152"/>
    </row>
    <row r="1205" spans="1:11">
      <c r="A1205" s="56" t="s">
        <v>320</v>
      </c>
      <c r="B1205" s="57" t="e">
        <f>SUM(B1197:B1204)</f>
        <v>#REF!</v>
      </c>
      <c r="C1205" s="146" t="e">
        <f>SUM(C1197:D1204)</f>
        <v>#REF!</v>
      </c>
      <c r="D1205" s="147"/>
      <c r="E1205" s="58"/>
      <c r="F1205" s="146" t="e">
        <f>SUM(F1197:F1204)+F1195</f>
        <v>#REF!</v>
      </c>
      <c r="G1205" s="148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Wages'!$B$6:$AF$49,6,0)</f>
        <v>#REF!</v>
      </c>
    </row>
    <row r="1207" spans="1:11" ht="15.75">
      <c r="A1207" s="20" t="s">
        <v>337</v>
      </c>
      <c r="B1207" s="21"/>
      <c r="C1207" s="21"/>
      <c r="D1207" s="21"/>
      <c r="E1207" s="178" t="str">
        <f>+$E$1</f>
        <v>Salary Slip Oct 2019</v>
      </c>
      <c r="F1207" s="178"/>
      <c r="G1207" s="178"/>
      <c r="H1207" s="178"/>
      <c r="I1207" s="178"/>
      <c r="J1207" s="178"/>
      <c r="K1207" s="179"/>
    </row>
    <row r="1208" spans="1:11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>
      <c r="A1210" s="30" t="e">
        <f>+'CBT Wages'!#REF!</f>
        <v>#REF!</v>
      </c>
      <c r="B1210" s="31" t="e">
        <f>VLOOKUP($A1210,'CBT Wages'!$B$6:$AE$49,8,0)</f>
        <v>#REF!</v>
      </c>
      <c r="C1210" s="26"/>
      <c r="D1210" s="31" t="e">
        <f>VLOOKUP($A1210,'CBT Wages'!$B$6:$AE$49,9,0)</f>
        <v>#REF!</v>
      </c>
      <c r="E1210" s="31" t="e">
        <f>VLOOKUP($A1210,'CBT Wages'!$B$6:$AE$49,10,0)</f>
        <v>#REF!</v>
      </c>
      <c r="F1210" s="31" t="e">
        <f>VLOOKUP($A1210,'CBT Wages'!$B$6:$AE$49,14,0)</f>
        <v>#REF!</v>
      </c>
      <c r="G1210" s="32" t="e">
        <f>VLOOKUP($A1210,'CBT Wages'!$B$6:$AE$49,5,0)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>
      <c r="A1211" s="34" t="s">
        <v>350</v>
      </c>
      <c r="B1211" s="31" t="e">
        <f>VLOOKUP($A1210,'CBT Wages'!$B$6:$AE$49,3,0)</f>
        <v>#REF!</v>
      </c>
      <c r="C1211" s="21"/>
      <c r="D1211" s="21"/>
      <c r="E1211" s="35"/>
      <c r="F1211" s="35"/>
      <c r="G1211" s="35"/>
      <c r="H1211" s="151" t="s">
        <v>351</v>
      </c>
      <c r="I1211" s="174">
        <v>0</v>
      </c>
      <c r="J1211" s="176"/>
      <c r="K1211" s="174">
        <v>0</v>
      </c>
    </row>
    <row r="1212" spans="1:11">
      <c r="A1212" s="36" t="s">
        <v>352</v>
      </c>
      <c r="B1212" s="27" t="e">
        <f>VLOOKUP($A1210,'CBT Wages'!$B$6:$AE$49,4,0)</f>
        <v>#REF!</v>
      </c>
      <c r="C1212" s="21"/>
      <c r="D1212" s="21"/>
      <c r="E1212" s="28" t="s">
        <v>322</v>
      </c>
      <c r="F1212" s="37" t="e">
        <f>VLOOKUP($A1210,'CBT OT'!$B$6:$O$431,9,0)</f>
        <v>#REF!</v>
      </c>
      <c r="G1212" s="38"/>
      <c r="H1212" s="152"/>
      <c r="I1212" s="175"/>
      <c r="J1212" s="177"/>
      <c r="K1212" s="175"/>
    </row>
    <row r="1213" spans="1:11">
      <c r="A1213" s="39" t="s">
        <v>353</v>
      </c>
      <c r="B1213" s="40" t="e">
        <f>VLOOKUP($A1210,'CBT Wages'!$B$6:$AR$49,44,0)</f>
        <v>#REF!</v>
      </c>
      <c r="C1213" s="41"/>
      <c r="D1213" s="41"/>
      <c r="E1213" s="35" t="s">
        <v>354</v>
      </c>
      <c r="F1213" s="37" t="e">
        <f>VLOOKUP($A1210,'CBT OT'!$B$6:$V$431,16,0)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>
      <c r="A1214" s="168" t="s">
        <v>356</v>
      </c>
      <c r="B1214" s="169"/>
      <c r="C1214" s="163" t="s">
        <v>357</v>
      </c>
      <c r="D1214" s="164"/>
      <c r="E1214" s="45"/>
      <c r="F1214" s="170" t="s">
        <v>358</v>
      </c>
      <c r="G1214" s="164"/>
      <c r="H1214" s="171" t="s">
        <v>359</v>
      </c>
      <c r="I1214" s="161"/>
      <c r="J1214" s="172" t="s">
        <v>360</v>
      </c>
      <c r="K1214" s="173"/>
    </row>
    <row r="1215" spans="1:11">
      <c r="A1215" s="46" t="s">
        <v>361</v>
      </c>
      <c r="B1215" s="47" t="e">
        <f>VLOOKUP($A1210,'CBT Wages'!$B$6:$AE$49,15,0)</f>
        <v>#REF!</v>
      </c>
      <c r="C1215" s="31" t="e">
        <f>VLOOKUP($A1210,'CBT Wages'!$B$6:$AE$49,20,0)</f>
        <v>#REF!</v>
      </c>
      <c r="D1215" s="48"/>
      <c r="E1215" s="49"/>
      <c r="F1215" s="153" t="e">
        <f>SUM(C1215:E1215)</f>
        <v>#REF!</v>
      </c>
      <c r="G1215" s="154"/>
      <c r="H1215" s="34" t="s">
        <v>362</v>
      </c>
      <c r="I1215" s="26" t="e">
        <f>VLOOKUP($A1210,'CBT Wages'!$B$6:$AE$49,29,0)</f>
        <v>#REF!</v>
      </c>
      <c r="J1215" s="155"/>
      <c r="K1215" s="156"/>
    </row>
    <row r="1216" spans="1:11" ht="14.25">
      <c r="A1216" s="46" t="s">
        <v>363</v>
      </c>
      <c r="B1216" s="50" t="e">
        <f>VLOOKUP($A1210,'CBT Wages'!$B$6:$AE$49,16,0)</f>
        <v>#REF!</v>
      </c>
      <c r="C1216" s="51" t="e">
        <f>VLOOKUP($A1210,'CBT Wages'!$B$6:$AE$49,21,0)</f>
        <v>#REF!</v>
      </c>
      <c r="D1216" s="52"/>
      <c r="E1216" s="38"/>
      <c r="F1216" s="157" t="e">
        <f>SUM(C1216:E1216)</f>
        <v>#REF!</v>
      </c>
      <c r="G1216" s="158"/>
      <c r="H1216" s="36" t="s">
        <v>364</v>
      </c>
      <c r="I1216" s="68" t="e">
        <f>VLOOKUP($A1210,'CBT Wages'!$B$6:$AE$49,28,0)</f>
        <v>#REF!</v>
      </c>
      <c r="J1216" s="159" t="e">
        <f>F1223-I1223</f>
        <v>#REF!</v>
      </c>
      <c r="K1216" s="160"/>
    </row>
    <row r="1217" spans="1:11">
      <c r="A1217" s="46" t="s">
        <v>365</v>
      </c>
      <c r="B1217" s="50" t="e">
        <f>VLOOKUP($A1210,'CBT Wages'!$B$6:$AE$49,17,0)</f>
        <v>#REF!</v>
      </c>
      <c r="C1217" s="51" t="e">
        <f>VLOOKUP($A1210,'CBT Wages'!$B$6:$AE$49,22,0)</f>
        <v>#REF!</v>
      </c>
      <c r="D1217" s="52"/>
      <c r="E1217" s="38"/>
      <c r="F1217" s="157" t="e">
        <f>SUM(C1217:E1217)</f>
        <v>#REF!</v>
      </c>
      <c r="G1217" s="158"/>
      <c r="H1217" s="36" t="s">
        <v>366</v>
      </c>
      <c r="I1217" s="68" t="e">
        <f>VLOOKUP($A1210,'CBT Wages'!$B$6:$AE$49,30,0)</f>
        <v>#REF!</v>
      </c>
      <c r="J1217" s="161" t="s">
        <v>367</v>
      </c>
      <c r="K1217" s="162"/>
    </row>
    <row r="1218" spans="1:11">
      <c r="A1218" s="46" t="s">
        <v>368</v>
      </c>
      <c r="B1218" s="50">
        <v>0</v>
      </c>
      <c r="C1218" s="51">
        <v>0</v>
      </c>
      <c r="D1218" s="52"/>
      <c r="E1218" s="38"/>
      <c r="F1218" s="157">
        <f>SUM(D1218:E1218)</f>
        <v>0</v>
      </c>
      <c r="G1218" s="158"/>
      <c r="H1218" s="36" t="s">
        <v>369</v>
      </c>
      <c r="I1218" s="68"/>
      <c r="J1218" s="163"/>
      <c r="K1218" s="164"/>
    </row>
    <row r="1219" spans="1:11">
      <c r="A1219" s="46" t="s">
        <v>370</v>
      </c>
      <c r="B1219" s="50" t="e">
        <f>VLOOKUP($A1210,'CBT Wages'!$B$6:$AE$49,18,0)</f>
        <v>#REF!</v>
      </c>
      <c r="C1219" s="51" t="e">
        <f>VLOOKUP($A1210,'CBT Wages'!$B$6:$AE$49,23,0)</f>
        <v>#REF!</v>
      </c>
      <c r="D1219" s="52"/>
      <c r="E1219" s="38"/>
      <c r="F1219" s="157" t="e">
        <f>SUM(C1219:E1219)</f>
        <v>#REF!</v>
      </c>
      <c r="G1219" s="158"/>
      <c r="H1219" s="36" t="s">
        <v>371</v>
      </c>
      <c r="I1219" s="68"/>
      <c r="J1219" s="163"/>
      <c r="K1219" s="164"/>
    </row>
    <row r="1220" spans="1:11">
      <c r="A1220" s="46" t="s">
        <v>372</v>
      </c>
      <c r="B1220" s="53">
        <v>0</v>
      </c>
      <c r="C1220" s="51" t="e">
        <f>VLOOKUP($A1210,'CBT Wages'!$B$6:$AE$49,25,0)</f>
        <v>#REF!</v>
      </c>
      <c r="D1220" s="52"/>
      <c r="E1220" s="38"/>
      <c r="F1220" s="157" t="e">
        <f>SUM(C1220:E1220)</f>
        <v>#REF!</v>
      </c>
      <c r="G1220" s="158"/>
      <c r="H1220" s="51"/>
      <c r="I1220" s="68"/>
      <c r="J1220" s="163"/>
      <c r="K1220" s="164"/>
    </row>
    <row r="1221" spans="1:11">
      <c r="A1221" s="46" t="s">
        <v>374</v>
      </c>
      <c r="B1221" s="53">
        <v>0</v>
      </c>
      <c r="C1221" s="51" t="e">
        <f>VLOOKUP($A1210,'CBT Wages'!$B$6:$AE$49,26,0)</f>
        <v>#REF!</v>
      </c>
      <c r="D1221" s="52"/>
      <c r="E1221" s="38"/>
      <c r="F1221" s="157" t="e">
        <f>SUM(C1221:E1221)</f>
        <v>#REF!</v>
      </c>
      <c r="G1221" s="158"/>
      <c r="H1221" s="51"/>
      <c r="I1221" s="68"/>
      <c r="J1221" s="163"/>
      <c r="K1221" s="164"/>
    </row>
    <row r="1222" spans="1:11">
      <c r="A1222" s="54" t="s">
        <v>375</v>
      </c>
      <c r="B1222" s="55"/>
      <c r="C1222" s="143"/>
      <c r="D1222" s="144"/>
      <c r="E1222" s="42"/>
      <c r="F1222" s="143">
        <f>SUM(D1222:E1222)</f>
        <v>0</v>
      </c>
      <c r="G1222" s="145"/>
      <c r="H1222" s="40"/>
      <c r="I1222" s="69"/>
      <c r="J1222" s="165"/>
      <c r="K1222" s="152"/>
    </row>
    <row r="1223" spans="1:11">
      <c r="A1223" s="56" t="s">
        <v>320</v>
      </c>
      <c r="B1223" s="57" t="e">
        <f>SUM(B1215:B1222)</f>
        <v>#REF!</v>
      </c>
      <c r="C1223" s="146" t="e">
        <f>SUM(C1215:D1222)</f>
        <v>#REF!</v>
      </c>
      <c r="D1223" s="147"/>
      <c r="E1223" s="58"/>
      <c r="F1223" s="146" t="e">
        <f>SUM(F1215:F1222)+F1213</f>
        <v>#REF!</v>
      </c>
      <c r="G1223" s="148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Wages'!$B$6:$AF$49,6,0)</f>
        <v>#REF!</v>
      </c>
    </row>
    <row r="1225" spans="1:11" ht="15.75">
      <c r="A1225" s="20" t="s">
        <v>337</v>
      </c>
      <c r="B1225" s="21"/>
      <c r="C1225" s="21"/>
      <c r="D1225" s="21"/>
      <c r="E1225" s="178" t="str">
        <f>+$E$1</f>
        <v>Salary Slip Oct 2019</v>
      </c>
      <c r="F1225" s="178"/>
      <c r="G1225" s="178"/>
      <c r="H1225" s="178"/>
      <c r="I1225" s="178"/>
      <c r="J1225" s="178"/>
      <c r="K1225" s="179"/>
    </row>
    <row r="1226" spans="1:11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>
      <c r="A1228" s="30" t="e">
        <f>+'CBT Wages'!#REF!</f>
        <v>#REF!</v>
      </c>
      <c r="B1228" s="31" t="e">
        <f>VLOOKUP($A1228,'CBT Wages'!$B$6:$AE$49,8,0)</f>
        <v>#REF!</v>
      </c>
      <c r="C1228" s="26"/>
      <c r="D1228" s="31" t="e">
        <f>VLOOKUP($A1228,'CBT Wages'!$B$6:$AE$49,9,0)</f>
        <v>#REF!</v>
      </c>
      <c r="E1228" s="31" t="e">
        <f>VLOOKUP($A1228,'CBT Wages'!$B$6:$AE$49,10,0)</f>
        <v>#REF!</v>
      </c>
      <c r="F1228" s="31" t="e">
        <f>VLOOKUP($A1228,'CBT Wages'!$B$6:$AE$49,14,0)</f>
        <v>#REF!</v>
      </c>
      <c r="G1228" s="32" t="e">
        <f>VLOOKUP($A1228,'CBT Wages'!$B$6:$AE$49,5,0)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>
      <c r="A1229" s="34" t="s">
        <v>350</v>
      </c>
      <c r="B1229" s="31" t="e">
        <f>VLOOKUP($A1228,'CBT Wages'!$B$6:$AE$49,3,0)</f>
        <v>#REF!</v>
      </c>
      <c r="C1229" s="21"/>
      <c r="D1229" s="21"/>
      <c r="E1229" s="35"/>
      <c r="F1229" s="35"/>
      <c r="G1229" s="35"/>
      <c r="H1229" s="151" t="s">
        <v>351</v>
      </c>
      <c r="I1229" s="174">
        <v>0</v>
      </c>
      <c r="J1229" s="176"/>
      <c r="K1229" s="174">
        <v>0</v>
      </c>
    </row>
    <row r="1230" spans="1:11">
      <c r="A1230" s="36" t="s">
        <v>352</v>
      </c>
      <c r="B1230" s="27" t="e">
        <f>VLOOKUP($A1228,'CBT Wages'!$B$6:$AE$49,4,0)</f>
        <v>#REF!</v>
      </c>
      <c r="C1230" s="21"/>
      <c r="D1230" s="21"/>
      <c r="E1230" s="28" t="s">
        <v>322</v>
      </c>
      <c r="F1230" s="37" t="e">
        <f>VLOOKUP($A1228,'CBT OT'!$B$6:$O$431,9,0)</f>
        <v>#REF!</v>
      </c>
      <c r="G1230" s="38"/>
      <c r="H1230" s="152"/>
      <c r="I1230" s="175"/>
      <c r="J1230" s="177"/>
      <c r="K1230" s="175"/>
    </row>
    <row r="1231" spans="1:11">
      <c r="A1231" s="39" t="s">
        <v>353</v>
      </c>
      <c r="B1231" s="40" t="e">
        <f>VLOOKUP($A1228,'CBT Wages'!$B$6:$AR$49,44,0)</f>
        <v>#REF!</v>
      </c>
      <c r="C1231" s="41"/>
      <c r="D1231" s="41"/>
      <c r="E1231" s="35" t="s">
        <v>354</v>
      </c>
      <c r="F1231" s="37" t="e">
        <f>VLOOKUP($A1228,'CBT OT'!$B$6:$V$431,16,0)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>
      <c r="A1232" s="168" t="s">
        <v>356</v>
      </c>
      <c r="B1232" s="169"/>
      <c r="C1232" s="163" t="s">
        <v>357</v>
      </c>
      <c r="D1232" s="164"/>
      <c r="E1232" s="45"/>
      <c r="F1232" s="170" t="s">
        <v>358</v>
      </c>
      <c r="G1232" s="164"/>
      <c r="H1232" s="171" t="s">
        <v>359</v>
      </c>
      <c r="I1232" s="161"/>
      <c r="J1232" s="172" t="s">
        <v>360</v>
      </c>
      <c r="K1232" s="173"/>
    </row>
    <row r="1233" spans="1:11">
      <c r="A1233" s="46" t="s">
        <v>361</v>
      </c>
      <c r="B1233" s="47" t="e">
        <f>VLOOKUP($A1228,'CBT Wages'!$B$6:$AE$49,15,0)</f>
        <v>#REF!</v>
      </c>
      <c r="C1233" s="31" t="e">
        <f>VLOOKUP($A1228,'CBT Wages'!$B$6:$AE$49,20,0)</f>
        <v>#REF!</v>
      </c>
      <c r="D1233" s="48"/>
      <c r="E1233" s="49"/>
      <c r="F1233" s="153" t="e">
        <f>SUM(C1233:E1233)</f>
        <v>#REF!</v>
      </c>
      <c r="G1233" s="154"/>
      <c r="H1233" s="34" t="s">
        <v>362</v>
      </c>
      <c r="I1233" s="26" t="e">
        <f>VLOOKUP($A1228,'CBT Wages'!$B$6:$AE$49,29,0)</f>
        <v>#REF!</v>
      </c>
      <c r="J1233" s="155"/>
      <c r="K1233" s="156"/>
    </row>
    <row r="1234" spans="1:11" ht="14.25">
      <c r="A1234" s="46" t="s">
        <v>363</v>
      </c>
      <c r="B1234" s="50" t="e">
        <f>VLOOKUP($A1228,'CBT Wages'!$B$6:$AE$49,16,0)</f>
        <v>#REF!</v>
      </c>
      <c r="C1234" s="51" t="e">
        <f>VLOOKUP($A1228,'CBT Wages'!$B$6:$AE$49,21,0)</f>
        <v>#REF!</v>
      </c>
      <c r="D1234" s="52"/>
      <c r="E1234" s="38"/>
      <c r="F1234" s="157" t="e">
        <f>SUM(C1234:E1234)</f>
        <v>#REF!</v>
      </c>
      <c r="G1234" s="158"/>
      <c r="H1234" s="36" t="s">
        <v>364</v>
      </c>
      <c r="I1234" s="68" t="e">
        <f>VLOOKUP($A1228,'CBT Wages'!$B$6:$AE$49,28,0)</f>
        <v>#REF!</v>
      </c>
      <c r="J1234" s="159" t="e">
        <f>F1241-I1241</f>
        <v>#REF!</v>
      </c>
      <c r="K1234" s="160"/>
    </row>
    <row r="1235" spans="1:11">
      <c r="A1235" s="46" t="s">
        <v>365</v>
      </c>
      <c r="B1235" s="50" t="e">
        <f>VLOOKUP($A1228,'CBT Wages'!$B$6:$AE$49,17,0)</f>
        <v>#REF!</v>
      </c>
      <c r="C1235" s="51" t="e">
        <f>VLOOKUP($A1228,'CBT Wages'!$B$6:$AE$49,22,0)</f>
        <v>#REF!</v>
      </c>
      <c r="D1235" s="52"/>
      <c r="E1235" s="38"/>
      <c r="F1235" s="157" t="e">
        <f>SUM(C1235:E1235)</f>
        <v>#REF!</v>
      </c>
      <c r="G1235" s="158"/>
      <c r="H1235" s="36" t="s">
        <v>366</v>
      </c>
      <c r="I1235" s="68" t="e">
        <f>VLOOKUP($A1228,'CBT Wages'!$B$6:$AE$49,30,0)</f>
        <v>#REF!</v>
      </c>
      <c r="J1235" s="161" t="s">
        <v>367</v>
      </c>
      <c r="K1235" s="162"/>
    </row>
    <row r="1236" spans="1:11">
      <c r="A1236" s="46" t="s">
        <v>368</v>
      </c>
      <c r="B1236" s="50">
        <v>0</v>
      </c>
      <c r="C1236" s="51">
        <v>0</v>
      </c>
      <c r="D1236" s="52"/>
      <c r="E1236" s="38"/>
      <c r="F1236" s="157">
        <f>SUM(D1236:E1236)</f>
        <v>0</v>
      </c>
      <c r="G1236" s="158"/>
      <c r="H1236" s="36" t="s">
        <v>369</v>
      </c>
      <c r="I1236" s="68"/>
      <c r="J1236" s="163"/>
      <c r="K1236" s="164"/>
    </row>
    <row r="1237" spans="1:11">
      <c r="A1237" s="46" t="s">
        <v>370</v>
      </c>
      <c r="B1237" s="50" t="e">
        <f>VLOOKUP($A1228,'CBT Wages'!$B$6:$AE$49,18,0)</f>
        <v>#REF!</v>
      </c>
      <c r="C1237" s="51" t="e">
        <f>VLOOKUP($A1228,'CBT Wages'!$B$6:$AE$49,23,0)</f>
        <v>#REF!</v>
      </c>
      <c r="D1237" s="52"/>
      <c r="E1237" s="38"/>
      <c r="F1237" s="157" t="e">
        <f>SUM(C1237:E1237)</f>
        <v>#REF!</v>
      </c>
      <c r="G1237" s="158"/>
      <c r="H1237" s="36" t="s">
        <v>371</v>
      </c>
      <c r="I1237" s="68"/>
      <c r="J1237" s="163"/>
      <c r="K1237" s="164"/>
    </row>
    <row r="1238" spans="1:11">
      <c r="A1238" s="46" t="s">
        <v>372</v>
      </c>
      <c r="B1238" s="53">
        <v>0</v>
      </c>
      <c r="C1238" s="51" t="e">
        <f>VLOOKUP($A1228,'CBT Wages'!$B$6:$AE$49,25,0)</f>
        <v>#REF!</v>
      </c>
      <c r="D1238" s="52"/>
      <c r="E1238" s="38"/>
      <c r="F1238" s="157" t="e">
        <f>SUM(C1238:E1238)</f>
        <v>#REF!</v>
      </c>
      <c r="G1238" s="158"/>
      <c r="H1238" s="51"/>
      <c r="I1238" s="68"/>
      <c r="J1238" s="163"/>
      <c r="K1238" s="164"/>
    </row>
    <row r="1239" spans="1:11">
      <c r="A1239" s="46" t="s">
        <v>374</v>
      </c>
      <c r="B1239" s="53">
        <v>0</v>
      </c>
      <c r="C1239" s="51" t="e">
        <f>VLOOKUP($A1228,'CBT Wages'!$B$6:$AE$49,26,0)</f>
        <v>#REF!</v>
      </c>
      <c r="D1239" s="52"/>
      <c r="E1239" s="38"/>
      <c r="F1239" s="157" t="e">
        <f>SUM(C1239:E1239)</f>
        <v>#REF!</v>
      </c>
      <c r="G1239" s="158"/>
      <c r="H1239" s="51"/>
      <c r="I1239" s="68"/>
      <c r="J1239" s="163"/>
      <c r="K1239" s="164"/>
    </row>
    <row r="1240" spans="1:11">
      <c r="A1240" s="54" t="s">
        <v>375</v>
      </c>
      <c r="B1240" s="55"/>
      <c r="C1240" s="143"/>
      <c r="D1240" s="144"/>
      <c r="E1240" s="42"/>
      <c r="F1240" s="143">
        <f>SUM(D1240:E1240)</f>
        <v>0</v>
      </c>
      <c r="G1240" s="145"/>
      <c r="H1240" s="40"/>
      <c r="I1240" s="69"/>
      <c r="J1240" s="165"/>
      <c r="K1240" s="152"/>
    </row>
    <row r="1241" spans="1:11">
      <c r="A1241" s="56" t="s">
        <v>320</v>
      </c>
      <c r="B1241" s="57" t="e">
        <f>SUM(B1233:B1240)</f>
        <v>#REF!</v>
      </c>
      <c r="C1241" s="146" t="e">
        <f>SUM(C1233:D1240)</f>
        <v>#REF!</v>
      </c>
      <c r="D1241" s="147"/>
      <c r="E1241" s="58"/>
      <c r="F1241" s="146" t="e">
        <f>SUM(F1233:F1240)+F1231</f>
        <v>#REF!</v>
      </c>
      <c r="G1241" s="148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Wages'!$B$6:$AF$49,6,0)</f>
        <v>#REF!</v>
      </c>
    </row>
    <row r="1243" spans="1:11" ht="15.75">
      <c r="A1243" s="20" t="s">
        <v>337</v>
      </c>
      <c r="B1243" s="21"/>
      <c r="C1243" s="21"/>
      <c r="D1243" s="21"/>
      <c r="E1243" s="178" t="str">
        <f>+$E$1</f>
        <v>Salary Slip Oct 2019</v>
      </c>
      <c r="F1243" s="178"/>
      <c r="G1243" s="178"/>
      <c r="H1243" s="178"/>
      <c r="I1243" s="178"/>
      <c r="J1243" s="178"/>
      <c r="K1243" s="179"/>
    </row>
    <row r="1244" spans="1:11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>
      <c r="A1246" s="30" t="e">
        <f>+'CBT Wages'!#REF!</f>
        <v>#REF!</v>
      </c>
      <c r="B1246" s="31" t="e">
        <f>VLOOKUP($A1246,'CBT Wages'!$B$6:$AE$49,8,0)</f>
        <v>#REF!</v>
      </c>
      <c r="C1246" s="26"/>
      <c r="D1246" s="31" t="e">
        <f>VLOOKUP($A1246,'CBT Wages'!$B$6:$AE$49,9,0)</f>
        <v>#REF!</v>
      </c>
      <c r="E1246" s="31" t="e">
        <f>VLOOKUP($A1246,'CBT Wages'!$B$6:$AE$49,10,0)</f>
        <v>#REF!</v>
      </c>
      <c r="F1246" s="31" t="e">
        <f>VLOOKUP($A1246,'CBT Wages'!$B$6:$AE$49,14,0)</f>
        <v>#REF!</v>
      </c>
      <c r="G1246" s="32" t="e">
        <f>VLOOKUP($A1246,'CBT Wages'!$B$6:$AE$49,5,0)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>
      <c r="A1247" s="34" t="s">
        <v>350</v>
      </c>
      <c r="B1247" s="31" t="e">
        <f>VLOOKUP($A1246,'CBT Wages'!$B$6:$AE$49,3,0)</f>
        <v>#REF!</v>
      </c>
      <c r="C1247" s="21"/>
      <c r="D1247" s="21"/>
      <c r="E1247" s="35"/>
      <c r="F1247" s="35"/>
      <c r="G1247" s="35"/>
      <c r="H1247" s="151" t="s">
        <v>351</v>
      </c>
      <c r="I1247" s="174">
        <v>0</v>
      </c>
      <c r="J1247" s="176"/>
      <c r="K1247" s="174">
        <v>0</v>
      </c>
    </row>
    <row r="1248" spans="1:11">
      <c r="A1248" s="36" t="s">
        <v>352</v>
      </c>
      <c r="B1248" s="27" t="e">
        <f>VLOOKUP($A1246,'CBT Wages'!$B$6:$AE$49,4,0)</f>
        <v>#REF!</v>
      </c>
      <c r="C1248" s="21"/>
      <c r="D1248" s="21"/>
      <c r="E1248" s="28" t="s">
        <v>322</v>
      </c>
      <c r="F1248" s="37" t="e">
        <f>VLOOKUP($A1246,'CBT OT'!$B$6:$O$431,9,0)</f>
        <v>#REF!</v>
      </c>
      <c r="G1248" s="38"/>
      <c r="H1248" s="152"/>
      <c r="I1248" s="175"/>
      <c r="J1248" s="177"/>
      <c r="K1248" s="175"/>
    </row>
    <row r="1249" spans="1:11">
      <c r="A1249" s="39" t="s">
        <v>353</v>
      </c>
      <c r="B1249" s="40" t="e">
        <f>VLOOKUP($A1246,'CBT Wages'!$B$6:$AR$49,44,0)</f>
        <v>#REF!</v>
      </c>
      <c r="C1249" s="41"/>
      <c r="D1249" s="41"/>
      <c r="E1249" s="35" t="s">
        <v>354</v>
      </c>
      <c r="F1249" s="37" t="e">
        <f>VLOOKUP($A1246,'CBT OT'!$B$6:$V$431,16,0)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>
      <c r="A1250" s="168" t="s">
        <v>356</v>
      </c>
      <c r="B1250" s="169"/>
      <c r="C1250" s="163" t="s">
        <v>357</v>
      </c>
      <c r="D1250" s="164"/>
      <c r="E1250" s="45"/>
      <c r="F1250" s="170" t="s">
        <v>358</v>
      </c>
      <c r="G1250" s="164"/>
      <c r="H1250" s="171" t="s">
        <v>359</v>
      </c>
      <c r="I1250" s="161"/>
      <c r="J1250" s="172" t="s">
        <v>360</v>
      </c>
      <c r="K1250" s="173"/>
    </row>
    <row r="1251" spans="1:11">
      <c r="A1251" s="46" t="s">
        <v>361</v>
      </c>
      <c r="B1251" s="47" t="e">
        <f>VLOOKUP($A1246,'CBT Wages'!$B$6:$AE$49,15,0)</f>
        <v>#REF!</v>
      </c>
      <c r="C1251" s="31" t="e">
        <f>VLOOKUP($A1246,'CBT Wages'!$B$6:$AE$49,20,0)</f>
        <v>#REF!</v>
      </c>
      <c r="D1251" s="48"/>
      <c r="E1251" s="49"/>
      <c r="F1251" s="153" t="e">
        <f>SUM(C1251:E1251)</f>
        <v>#REF!</v>
      </c>
      <c r="G1251" s="154"/>
      <c r="H1251" s="34" t="s">
        <v>362</v>
      </c>
      <c r="I1251" s="26" t="e">
        <f>VLOOKUP($A1246,'CBT Wages'!$B$6:$AE$49,29,0)</f>
        <v>#REF!</v>
      </c>
      <c r="J1251" s="155"/>
      <c r="K1251" s="156"/>
    </row>
    <row r="1252" spans="1:11" ht="14.25">
      <c r="A1252" s="46" t="s">
        <v>363</v>
      </c>
      <c r="B1252" s="50" t="e">
        <f>VLOOKUP($A1246,'CBT Wages'!$B$6:$AE$49,16,0)</f>
        <v>#REF!</v>
      </c>
      <c r="C1252" s="51" t="e">
        <f>VLOOKUP($A1246,'CBT Wages'!$B$6:$AE$49,21,0)</f>
        <v>#REF!</v>
      </c>
      <c r="D1252" s="52"/>
      <c r="E1252" s="38"/>
      <c r="F1252" s="157" t="e">
        <f>SUM(C1252:E1252)</f>
        <v>#REF!</v>
      </c>
      <c r="G1252" s="158"/>
      <c r="H1252" s="36" t="s">
        <v>364</v>
      </c>
      <c r="I1252" s="68" t="e">
        <f>VLOOKUP($A1246,'CBT Wages'!$B$6:$AE$49,28,0)</f>
        <v>#REF!</v>
      </c>
      <c r="J1252" s="159" t="e">
        <f>F1259-I1259</f>
        <v>#REF!</v>
      </c>
      <c r="K1252" s="160"/>
    </row>
    <row r="1253" spans="1:11">
      <c r="A1253" s="46" t="s">
        <v>365</v>
      </c>
      <c r="B1253" s="50" t="e">
        <f>VLOOKUP($A1246,'CBT Wages'!$B$6:$AE$49,17,0)</f>
        <v>#REF!</v>
      </c>
      <c r="C1253" s="51" t="e">
        <f>VLOOKUP($A1246,'CBT Wages'!$B$6:$AE$49,22,0)</f>
        <v>#REF!</v>
      </c>
      <c r="D1253" s="52"/>
      <c r="E1253" s="38"/>
      <c r="F1253" s="157" t="e">
        <f>SUM(C1253:E1253)</f>
        <v>#REF!</v>
      </c>
      <c r="G1253" s="158"/>
      <c r="H1253" s="36" t="s">
        <v>366</v>
      </c>
      <c r="I1253" s="68" t="e">
        <f>VLOOKUP($A1246,'CBT Wages'!$B$6:$AE$49,30,0)</f>
        <v>#REF!</v>
      </c>
      <c r="J1253" s="161" t="s">
        <v>367</v>
      </c>
      <c r="K1253" s="162"/>
    </row>
    <row r="1254" spans="1:11">
      <c r="A1254" s="46" t="s">
        <v>368</v>
      </c>
      <c r="B1254" s="50">
        <v>0</v>
      </c>
      <c r="C1254" s="51">
        <v>0</v>
      </c>
      <c r="D1254" s="52"/>
      <c r="E1254" s="38"/>
      <c r="F1254" s="157">
        <f>SUM(D1254:E1254)</f>
        <v>0</v>
      </c>
      <c r="G1254" s="158"/>
      <c r="H1254" s="36" t="s">
        <v>369</v>
      </c>
      <c r="I1254" s="68"/>
      <c r="J1254" s="163"/>
      <c r="K1254" s="164"/>
    </row>
    <row r="1255" spans="1:11">
      <c r="A1255" s="46" t="s">
        <v>370</v>
      </c>
      <c r="B1255" s="50" t="e">
        <f>VLOOKUP($A1246,'CBT Wages'!$B$6:$AE$49,18,0)</f>
        <v>#REF!</v>
      </c>
      <c r="C1255" s="51" t="e">
        <f>VLOOKUP($A1246,'CBT Wages'!$B$6:$AE$49,23,0)</f>
        <v>#REF!</v>
      </c>
      <c r="D1255" s="52"/>
      <c r="E1255" s="38"/>
      <c r="F1255" s="157" t="e">
        <f>SUM(C1255:E1255)</f>
        <v>#REF!</v>
      </c>
      <c r="G1255" s="158"/>
      <c r="H1255" s="36" t="s">
        <v>371</v>
      </c>
      <c r="I1255" s="68"/>
      <c r="J1255" s="163"/>
      <c r="K1255" s="164"/>
    </row>
    <row r="1256" spans="1:11">
      <c r="A1256" s="46" t="s">
        <v>372</v>
      </c>
      <c r="B1256" s="53">
        <v>0</v>
      </c>
      <c r="C1256" s="51" t="e">
        <f>VLOOKUP($A1246,'CBT Wages'!$B$6:$AE$49,25,0)</f>
        <v>#REF!</v>
      </c>
      <c r="D1256" s="52"/>
      <c r="E1256" s="38"/>
      <c r="F1256" s="157" t="e">
        <f>SUM(C1256:E1256)</f>
        <v>#REF!</v>
      </c>
      <c r="G1256" s="158"/>
      <c r="H1256" s="51"/>
      <c r="I1256" s="68"/>
      <c r="J1256" s="163"/>
      <c r="K1256" s="164"/>
    </row>
    <row r="1257" spans="1:11">
      <c r="A1257" s="46" t="s">
        <v>374</v>
      </c>
      <c r="B1257" s="53">
        <v>0</v>
      </c>
      <c r="C1257" s="51" t="e">
        <f>VLOOKUP($A1246,'CBT Wages'!$B$6:$AE$49,26,0)</f>
        <v>#REF!</v>
      </c>
      <c r="D1257" s="52"/>
      <c r="E1257" s="38"/>
      <c r="F1257" s="157" t="e">
        <f>SUM(C1257:E1257)</f>
        <v>#REF!</v>
      </c>
      <c r="G1257" s="158"/>
      <c r="H1257" s="51"/>
      <c r="I1257" s="68"/>
      <c r="J1257" s="163"/>
      <c r="K1257" s="164"/>
    </row>
    <row r="1258" spans="1:11">
      <c r="A1258" s="54" t="s">
        <v>375</v>
      </c>
      <c r="B1258" s="55"/>
      <c r="C1258" s="143"/>
      <c r="D1258" s="144"/>
      <c r="E1258" s="42"/>
      <c r="F1258" s="143">
        <f>SUM(D1258:E1258)</f>
        <v>0</v>
      </c>
      <c r="G1258" s="145"/>
      <c r="H1258" s="40"/>
      <c r="I1258" s="69"/>
      <c r="J1258" s="165"/>
      <c r="K1258" s="152"/>
    </row>
    <row r="1259" spans="1:11">
      <c r="A1259" s="56" t="s">
        <v>320</v>
      </c>
      <c r="B1259" s="57" t="e">
        <f>SUM(B1251:B1258)</f>
        <v>#REF!</v>
      </c>
      <c r="C1259" s="146" t="e">
        <f>SUM(C1251:D1258)</f>
        <v>#REF!</v>
      </c>
      <c r="D1259" s="147"/>
      <c r="E1259" s="58"/>
      <c r="F1259" s="146" t="e">
        <f>SUM(F1251:F1258)+F1249</f>
        <v>#REF!</v>
      </c>
      <c r="G1259" s="148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Wages'!$B$6:$AF$49,6,0)</f>
        <v>#REF!</v>
      </c>
    </row>
    <row r="1261" spans="1:11" ht="15.75">
      <c r="A1261" s="20" t="s">
        <v>337</v>
      </c>
      <c r="B1261" s="21"/>
      <c r="C1261" s="21"/>
      <c r="D1261" s="21"/>
      <c r="E1261" s="178" t="str">
        <f>+$E$1</f>
        <v>Salary Slip Oct 2019</v>
      </c>
      <c r="F1261" s="178"/>
      <c r="G1261" s="178"/>
      <c r="H1261" s="178"/>
      <c r="I1261" s="178"/>
      <c r="J1261" s="178"/>
      <c r="K1261" s="179"/>
    </row>
    <row r="1262" spans="1:11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>
      <c r="A1264" s="30" t="e">
        <f>+'CBT Wages'!#REF!</f>
        <v>#REF!</v>
      </c>
      <c r="B1264" s="31" t="e">
        <f>VLOOKUP($A1264,'CBT Wages'!$B$6:$AE$49,8,0)</f>
        <v>#REF!</v>
      </c>
      <c r="C1264" s="26"/>
      <c r="D1264" s="31" t="e">
        <f>VLOOKUP($A1264,'CBT Wages'!$B$6:$AE$49,9,0)</f>
        <v>#REF!</v>
      </c>
      <c r="E1264" s="31" t="e">
        <f>VLOOKUP($A1264,'CBT Wages'!$B$6:$AE$49,10,0)</f>
        <v>#REF!</v>
      </c>
      <c r="F1264" s="31" t="e">
        <f>VLOOKUP($A1264,'CBT Wages'!$B$6:$AE$49,14,0)</f>
        <v>#REF!</v>
      </c>
      <c r="G1264" s="32" t="e">
        <f>VLOOKUP($A1264,'CBT Wages'!$B$6:$AE$49,5,0)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>
      <c r="A1265" s="34" t="s">
        <v>350</v>
      </c>
      <c r="B1265" s="31" t="e">
        <f>VLOOKUP($A1264,'CBT Wages'!$B$6:$AE$49,3,0)</f>
        <v>#REF!</v>
      </c>
      <c r="C1265" s="21"/>
      <c r="D1265" s="21"/>
      <c r="E1265" s="35"/>
      <c r="F1265" s="35"/>
      <c r="G1265" s="35"/>
      <c r="H1265" s="151" t="s">
        <v>351</v>
      </c>
      <c r="I1265" s="174">
        <v>0</v>
      </c>
      <c r="J1265" s="176"/>
      <c r="K1265" s="174">
        <v>0</v>
      </c>
    </row>
    <row r="1266" spans="1:11">
      <c r="A1266" s="36" t="s">
        <v>352</v>
      </c>
      <c r="B1266" s="27" t="e">
        <f>VLOOKUP($A1264,'CBT Wages'!$B$6:$AE$49,4,0)</f>
        <v>#REF!</v>
      </c>
      <c r="C1266" s="21"/>
      <c r="D1266" s="21"/>
      <c r="E1266" s="28" t="s">
        <v>322</v>
      </c>
      <c r="F1266" s="37" t="e">
        <f>VLOOKUP($A1264,'CBT OT'!$B$6:$O$431,9,0)</f>
        <v>#REF!</v>
      </c>
      <c r="G1266" s="38"/>
      <c r="H1266" s="152"/>
      <c r="I1266" s="175"/>
      <c r="J1266" s="177"/>
      <c r="K1266" s="175"/>
    </row>
    <row r="1267" spans="1:11">
      <c r="A1267" s="39" t="s">
        <v>353</v>
      </c>
      <c r="B1267" s="40" t="e">
        <f>VLOOKUP($A1264,'CBT Wages'!$B$6:$AR$49,44,0)</f>
        <v>#REF!</v>
      </c>
      <c r="C1267" s="41"/>
      <c r="D1267" s="41"/>
      <c r="E1267" s="35" t="s">
        <v>354</v>
      </c>
      <c r="F1267" s="37" t="e">
        <f>VLOOKUP($A1264,'CBT OT'!$B$6:$V$431,16,0)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>
      <c r="A1268" s="168" t="s">
        <v>356</v>
      </c>
      <c r="B1268" s="169"/>
      <c r="C1268" s="163" t="s">
        <v>357</v>
      </c>
      <c r="D1268" s="164"/>
      <c r="E1268" s="45"/>
      <c r="F1268" s="170" t="s">
        <v>358</v>
      </c>
      <c r="G1268" s="164"/>
      <c r="H1268" s="171" t="s">
        <v>359</v>
      </c>
      <c r="I1268" s="161"/>
      <c r="J1268" s="172" t="s">
        <v>360</v>
      </c>
      <c r="K1268" s="173"/>
    </row>
    <row r="1269" spans="1:11">
      <c r="A1269" s="46" t="s">
        <v>361</v>
      </c>
      <c r="B1269" s="47" t="e">
        <f>VLOOKUP($A1264,'CBT Wages'!$B$6:$AE$49,15,0)</f>
        <v>#REF!</v>
      </c>
      <c r="C1269" s="31" t="e">
        <f>VLOOKUP($A1264,'CBT Wages'!$B$6:$AE$49,20,0)</f>
        <v>#REF!</v>
      </c>
      <c r="D1269" s="48"/>
      <c r="E1269" s="49"/>
      <c r="F1269" s="153" t="e">
        <f>SUM(C1269:E1269)</f>
        <v>#REF!</v>
      </c>
      <c r="G1269" s="154"/>
      <c r="H1269" s="34" t="s">
        <v>362</v>
      </c>
      <c r="I1269" s="26" t="e">
        <f>VLOOKUP($A1264,'CBT Wages'!$B$6:$AE$49,29,0)</f>
        <v>#REF!</v>
      </c>
      <c r="J1269" s="155"/>
      <c r="K1269" s="156"/>
    </row>
    <row r="1270" spans="1:11" ht="14.25">
      <c r="A1270" s="46" t="s">
        <v>363</v>
      </c>
      <c r="B1270" s="50" t="e">
        <f>VLOOKUP($A1264,'CBT Wages'!$B$6:$AE$49,16,0)</f>
        <v>#REF!</v>
      </c>
      <c r="C1270" s="51" t="e">
        <f>VLOOKUP($A1264,'CBT Wages'!$B$6:$AE$49,21,0)</f>
        <v>#REF!</v>
      </c>
      <c r="D1270" s="52"/>
      <c r="E1270" s="38"/>
      <c r="F1270" s="157" t="e">
        <f>SUM(C1270:E1270)</f>
        <v>#REF!</v>
      </c>
      <c r="G1270" s="158"/>
      <c r="H1270" s="36" t="s">
        <v>364</v>
      </c>
      <c r="I1270" s="68" t="e">
        <f>VLOOKUP($A1264,'CBT Wages'!$B$6:$AE$49,28,0)</f>
        <v>#REF!</v>
      </c>
      <c r="J1270" s="159" t="e">
        <f>F1277-I1277</f>
        <v>#REF!</v>
      </c>
      <c r="K1270" s="160"/>
    </row>
    <row r="1271" spans="1:11">
      <c r="A1271" s="46" t="s">
        <v>365</v>
      </c>
      <c r="B1271" s="50" t="e">
        <f>VLOOKUP($A1264,'CBT Wages'!$B$6:$AE$49,17,0)</f>
        <v>#REF!</v>
      </c>
      <c r="C1271" s="51" t="e">
        <f>VLOOKUP($A1264,'CBT Wages'!$B$6:$AE$49,22,0)</f>
        <v>#REF!</v>
      </c>
      <c r="D1271" s="52"/>
      <c r="E1271" s="38"/>
      <c r="F1271" s="157" t="e">
        <f>SUM(C1271:E1271)</f>
        <v>#REF!</v>
      </c>
      <c r="G1271" s="158"/>
      <c r="H1271" s="36" t="s">
        <v>366</v>
      </c>
      <c r="I1271" s="68" t="e">
        <f>VLOOKUP($A1264,'CBT Wages'!$B$6:$AE$49,30,0)</f>
        <v>#REF!</v>
      </c>
      <c r="J1271" s="161" t="s">
        <v>367</v>
      </c>
      <c r="K1271" s="162"/>
    </row>
    <row r="1272" spans="1:11">
      <c r="A1272" s="46" t="s">
        <v>368</v>
      </c>
      <c r="B1272" s="50">
        <v>0</v>
      </c>
      <c r="C1272" s="51">
        <v>0</v>
      </c>
      <c r="D1272" s="52"/>
      <c r="E1272" s="38"/>
      <c r="F1272" s="157">
        <f>SUM(D1272:E1272)</f>
        <v>0</v>
      </c>
      <c r="G1272" s="158"/>
      <c r="H1272" s="36" t="s">
        <v>369</v>
      </c>
      <c r="I1272" s="68"/>
      <c r="J1272" s="163"/>
      <c r="K1272" s="164"/>
    </row>
    <row r="1273" spans="1:11">
      <c r="A1273" s="46" t="s">
        <v>370</v>
      </c>
      <c r="B1273" s="50" t="e">
        <f>VLOOKUP($A1264,'CBT Wages'!$B$6:$AE$49,18,0)</f>
        <v>#REF!</v>
      </c>
      <c r="C1273" s="51" t="e">
        <f>VLOOKUP($A1264,'CBT Wages'!$B$6:$AE$49,23,0)</f>
        <v>#REF!</v>
      </c>
      <c r="D1273" s="52"/>
      <c r="E1273" s="38"/>
      <c r="F1273" s="157" t="e">
        <f>SUM(C1273:E1273)</f>
        <v>#REF!</v>
      </c>
      <c r="G1273" s="158"/>
      <c r="H1273" s="36" t="s">
        <v>371</v>
      </c>
      <c r="I1273" s="68"/>
      <c r="J1273" s="163"/>
      <c r="K1273" s="164"/>
    </row>
    <row r="1274" spans="1:11">
      <c r="A1274" s="46" t="s">
        <v>372</v>
      </c>
      <c r="B1274" s="53">
        <v>0</v>
      </c>
      <c r="C1274" s="51" t="e">
        <f>VLOOKUP($A1264,'CBT Wages'!$B$6:$AE$49,25,0)</f>
        <v>#REF!</v>
      </c>
      <c r="D1274" s="52"/>
      <c r="E1274" s="38"/>
      <c r="F1274" s="157" t="e">
        <f>SUM(C1274:E1274)</f>
        <v>#REF!</v>
      </c>
      <c r="G1274" s="158"/>
      <c r="H1274" s="51"/>
      <c r="I1274" s="68"/>
      <c r="J1274" s="163"/>
      <c r="K1274" s="164"/>
    </row>
    <row r="1275" spans="1:11">
      <c r="A1275" s="46" t="s">
        <v>374</v>
      </c>
      <c r="B1275" s="53">
        <v>0</v>
      </c>
      <c r="C1275" s="51" t="e">
        <f>VLOOKUP($A1264,'CBT Wages'!$B$6:$AE$49,26,0)</f>
        <v>#REF!</v>
      </c>
      <c r="D1275" s="52"/>
      <c r="E1275" s="38"/>
      <c r="F1275" s="157" t="e">
        <f>SUM(C1275:E1275)</f>
        <v>#REF!</v>
      </c>
      <c r="G1275" s="158"/>
      <c r="H1275" s="51"/>
      <c r="I1275" s="68"/>
      <c r="J1275" s="163"/>
      <c r="K1275" s="164"/>
    </row>
    <row r="1276" spans="1:11">
      <c r="A1276" s="54" t="s">
        <v>375</v>
      </c>
      <c r="B1276" s="55"/>
      <c r="C1276" s="143"/>
      <c r="D1276" s="144"/>
      <c r="E1276" s="42"/>
      <c r="F1276" s="143">
        <f>SUM(D1276:E1276)</f>
        <v>0</v>
      </c>
      <c r="G1276" s="145"/>
      <c r="H1276" s="40"/>
      <c r="I1276" s="69"/>
      <c r="J1276" s="165"/>
      <c r="K1276" s="152"/>
    </row>
    <row r="1277" spans="1:11">
      <c r="A1277" s="56" t="s">
        <v>320</v>
      </c>
      <c r="B1277" s="57" t="e">
        <f>SUM(B1269:B1276)</f>
        <v>#REF!</v>
      </c>
      <c r="C1277" s="146" t="e">
        <f>SUM(C1269:D1276)</f>
        <v>#REF!</v>
      </c>
      <c r="D1277" s="147"/>
      <c r="E1277" s="58"/>
      <c r="F1277" s="146" t="e">
        <f>SUM(F1269:F1276)+F1267</f>
        <v>#REF!</v>
      </c>
      <c r="G1277" s="148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Wages'!$B$6:$AF$49,6,0)</f>
        <v>#REF!</v>
      </c>
    </row>
    <row r="1279" spans="1:11" ht="15.75">
      <c r="A1279" s="20" t="s">
        <v>337</v>
      </c>
      <c r="B1279" s="21"/>
      <c r="C1279" s="21"/>
      <c r="D1279" s="21"/>
      <c r="E1279" s="178" t="str">
        <f>+$E$1</f>
        <v>Salary Slip Oct 2019</v>
      </c>
      <c r="F1279" s="178"/>
      <c r="G1279" s="178"/>
      <c r="H1279" s="178"/>
      <c r="I1279" s="178"/>
      <c r="J1279" s="178"/>
      <c r="K1279" s="179"/>
    </row>
    <row r="1280" spans="1:11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>
      <c r="A1282" s="30" t="e">
        <f>+'CBT Wages'!#REF!</f>
        <v>#REF!</v>
      </c>
      <c r="B1282" s="31" t="e">
        <f>VLOOKUP($A1282,'CBT Wages'!$B$6:$AE$49,8,0)</f>
        <v>#REF!</v>
      </c>
      <c r="C1282" s="26"/>
      <c r="D1282" s="31" t="e">
        <f>VLOOKUP($A1282,'CBT Wages'!$B$6:$AE$49,9,0)</f>
        <v>#REF!</v>
      </c>
      <c r="E1282" s="31" t="e">
        <f>VLOOKUP($A1282,'CBT Wages'!$B$6:$AE$49,10,0)</f>
        <v>#REF!</v>
      </c>
      <c r="F1282" s="31" t="e">
        <f>VLOOKUP($A1282,'CBT Wages'!$B$6:$AE$49,14,0)</f>
        <v>#REF!</v>
      </c>
      <c r="G1282" s="32" t="e">
        <f>VLOOKUP($A1282,'CBT Wages'!$B$6:$AE$49,5,0)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>
      <c r="A1283" s="34" t="s">
        <v>350</v>
      </c>
      <c r="B1283" s="31" t="e">
        <f>VLOOKUP($A1282,'CBT Wages'!$B$6:$AE$49,3,0)</f>
        <v>#REF!</v>
      </c>
      <c r="C1283" s="21"/>
      <c r="D1283" s="21"/>
      <c r="E1283" s="35"/>
      <c r="F1283" s="35"/>
      <c r="G1283" s="35"/>
      <c r="H1283" s="151" t="s">
        <v>351</v>
      </c>
      <c r="I1283" s="174">
        <v>0</v>
      </c>
      <c r="J1283" s="176"/>
      <c r="K1283" s="174">
        <v>0</v>
      </c>
    </row>
    <row r="1284" spans="1:11">
      <c r="A1284" s="36" t="s">
        <v>352</v>
      </c>
      <c r="B1284" s="27" t="e">
        <f>VLOOKUP($A1282,'CBT Wages'!$B$6:$AE$49,4,0)</f>
        <v>#REF!</v>
      </c>
      <c r="C1284" s="21"/>
      <c r="D1284" s="21"/>
      <c r="E1284" s="28" t="s">
        <v>322</v>
      </c>
      <c r="F1284" s="37" t="e">
        <f>VLOOKUP($A1282,'CBT OT'!$B$6:$O$431,9,0)</f>
        <v>#REF!</v>
      </c>
      <c r="G1284" s="38"/>
      <c r="H1284" s="152"/>
      <c r="I1284" s="175"/>
      <c r="J1284" s="177"/>
      <c r="K1284" s="175"/>
    </row>
    <row r="1285" spans="1:11">
      <c r="A1285" s="39" t="s">
        <v>353</v>
      </c>
      <c r="B1285" s="40" t="e">
        <f>VLOOKUP($A1282,'CBT Wages'!$B$6:$AR$49,44,0)</f>
        <v>#REF!</v>
      </c>
      <c r="C1285" s="41"/>
      <c r="D1285" s="41"/>
      <c r="E1285" s="35" t="s">
        <v>354</v>
      </c>
      <c r="F1285" s="37" t="e">
        <f>VLOOKUP($A1282,'CBT OT'!$B$6:$V$431,16,0)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>
      <c r="A1286" s="168" t="s">
        <v>356</v>
      </c>
      <c r="B1286" s="169"/>
      <c r="C1286" s="163" t="s">
        <v>357</v>
      </c>
      <c r="D1286" s="164"/>
      <c r="E1286" s="45"/>
      <c r="F1286" s="170" t="s">
        <v>358</v>
      </c>
      <c r="G1286" s="164"/>
      <c r="H1286" s="171" t="s">
        <v>359</v>
      </c>
      <c r="I1286" s="161"/>
      <c r="J1286" s="172" t="s">
        <v>360</v>
      </c>
      <c r="K1286" s="173"/>
    </row>
    <row r="1287" spans="1:11">
      <c r="A1287" s="46" t="s">
        <v>361</v>
      </c>
      <c r="B1287" s="47" t="e">
        <f>VLOOKUP($A1282,'CBT Wages'!$B$6:$AE$49,15,0)</f>
        <v>#REF!</v>
      </c>
      <c r="C1287" s="31" t="e">
        <f>VLOOKUP($A1282,'CBT Wages'!$B$6:$AE$49,20,0)</f>
        <v>#REF!</v>
      </c>
      <c r="D1287" s="48"/>
      <c r="E1287" s="49"/>
      <c r="F1287" s="153" t="e">
        <f>SUM(C1287:E1287)</f>
        <v>#REF!</v>
      </c>
      <c r="G1287" s="154"/>
      <c r="H1287" s="34" t="s">
        <v>362</v>
      </c>
      <c r="I1287" s="26" t="e">
        <f>VLOOKUP($A1282,'CBT Wages'!$B$6:$AE$49,29,0)</f>
        <v>#REF!</v>
      </c>
      <c r="J1287" s="155"/>
      <c r="K1287" s="156"/>
    </row>
    <row r="1288" spans="1:11" ht="14.25">
      <c r="A1288" s="46" t="s">
        <v>363</v>
      </c>
      <c r="B1288" s="50" t="e">
        <f>VLOOKUP($A1282,'CBT Wages'!$B$6:$AE$49,16,0)</f>
        <v>#REF!</v>
      </c>
      <c r="C1288" s="51" t="e">
        <f>VLOOKUP($A1282,'CBT Wages'!$B$6:$AE$49,21,0)</f>
        <v>#REF!</v>
      </c>
      <c r="D1288" s="52"/>
      <c r="E1288" s="38"/>
      <c r="F1288" s="157" t="e">
        <f>SUM(C1288:E1288)</f>
        <v>#REF!</v>
      </c>
      <c r="G1288" s="158"/>
      <c r="H1288" s="36" t="s">
        <v>364</v>
      </c>
      <c r="I1288" s="68" t="e">
        <f>VLOOKUP($A1282,'CBT Wages'!$B$6:$AE$49,28,0)</f>
        <v>#REF!</v>
      </c>
      <c r="J1288" s="159" t="e">
        <f>F1295-I1295</f>
        <v>#REF!</v>
      </c>
      <c r="K1288" s="160"/>
    </row>
    <row r="1289" spans="1:11">
      <c r="A1289" s="46" t="s">
        <v>365</v>
      </c>
      <c r="B1289" s="50" t="e">
        <f>VLOOKUP($A1282,'CBT Wages'!$B$6:$AE$49,17,0)</f>
        <v>#REF!</v>
      </c>
      <c r="C1289" s="51" t="e">
        <f>VLOOKUP($A1282,'CBT Wages'!$B$6:$AE$49,22,0)</f>
        <v>#REF!</v>
      </c>
      <c r="D1289" s="52"/>
      <c r="E1289" s="38"/>
      <c r="F1289" s="157" t="e">
        <f>SUM(C1289:E1289)</f>
        <v>#REF!</v>
      </c>
      <c r="G1289" s="158"/>
      <c r="H1289" s="36" t="s">
        <v>366</v>
      </c>
      <c r="I1289" s="68" t="e">
        <f>VLOOKUP($A1282,'CBT Wages'!$B$6:$AE$49,30,0)</f>
        <v>#REF!</v>
      </c>
      <c r="J1289" s="161" t="s">
        <v>367</v>
      </c>
      <c r="K1289" s="162"/>
    </row>
    <row r="1290" spans="1:11">
      <c r="A1290" s="46" t="s">
        <v>368</v>
      </c>
      <c r="B1290" s="50">
        <v>0</v>
      </c>
      <c r="C1290" s="51">
        <v>0</v>
      </c>
      <c r="D1290" s="52"/>
      <c r="E1290" s="38"/>
      <c r="F1290" s="157">
        <f>SUM(D1290:E1290)</f>
        <v>0</v>
      </c>
      <c r="G1290" s="158"/>
      <c r="H1290" s="36" t="s">
        <v>369</v>
      </c>
      <c r="I1290" s="68"/>
      <c r="J1290" s="163"/>
      <c r="K1290" s="164"/>
    </row>
    <row r="1291" spans="1:11">
      <c r="A1291" s="46" t="s">
        <v>370</v>
      </c>
      <c r="B1291" s="50" t="e">
        <f>VLOOKUP($A1282,'CBT Wages'!$B$6:$AE$49,18,0)</f>
        <v>#REF!</v>
      </c>
      <c r="C1291" s="51" t="e">
        <f>VLOOKUP($A1282,'CBT Wages'!$B$6:$AE$49,23,0)</f>
        <v>#REF!</v>
      </c>
      <c r="D1291" s="52"/>
      <c r="E1291" s="38"/>
      <c r="F1291" s="157" t="e">
        <f>SUM(C1291:E1291)</f>
        <v>#REF!</v>
      </c>
      <c r="G1291" s="158"/>
      <c r="H1291" s="36" t="s">
        <v>371</v>
      </c>
      <c r="I1291" s="68"/>
      <c r="J1291" s="163"/>
      <c r="K1291" s="164"/>
    </row>
    <row r="1292" spans="1:11">
      <c r="A1292" s="46" t="s">
        <v>372</v>
      </c>
      <c r="B1292" s="53">
        <v>0</v>
      </c>
      <c r="C1292" s="51" t="e">
        <f>VLOOKUP($A1282,'CBT Wages'!$B$6:$AE$49,25,0)</f>
        <v>#REF!</v>
      </c>
      <c r="D1292" s="52"/>
      <c r="E1292" s="38"/>
      <c r="F1292" s="157" t="e">
        <f>SUM(C1292:E1292)</f>
        <v>#REF!</v>
      </c>
      <c r="G1292" s="158"/>
      <c r="H1292" s="51"/>
      <c r="I1292" s="68"/>
      <c r="J1292" s="163"/>
      <c r="K1292" s="164"/>
    </row>
    <row r="1293" spans="1:11">
      <c r="A1293" s="46" t="s">
        <v>374</v>
      </c>
      <c r="B1293" s="53">
        <v>0</v>
      </c>
      <c r="C1293" s="51" t="e">
        <f>VLOOKUP($A1282,'CBT Wages'!$B$6:$AE$49,26,0)</f>
        <v>#REF!</v>
      </c>
      <c r="D1293" s="52"/>
      <c r="E1293" s="38"/>
      <c r="F1293" s="157" t="e">
        <f>SUM(C1293:E1293)</f>
        <v>#REF!</v>
      </c>
      <c r="G1293" s="158"/>
      <c r="H1293" s="51"/>
      <c r="I1293" s="68"/>
      <c r="J1293" s="163"/>
      <c r="K1293" s="164"/>
    </row>
    <row r="1294" spans="1:11">
      <c r="A1294" s="54" t="s">
        <v>375</v>
      </c>
      <c r="B1294" s="55"/>
      <c r="C1294" s="143"/>
      <c r="D1294" s="144"/>
      <c r="E1294" s="42"/>
      <c r="F1294" s="143">
        <f>SUM(D1294:E1294)</f>
        <v>0</v>
      </c>
      <c r="G1294" s="145"/>
      <c r="H1294" s="40"/>
      <c r="I1294" s="69"/>
      <c r="J1294" s="165"/>
      <c r="K1294" s="152"/>
    </row>
    <row r="1295" spans="1:11">
      <c r="A1295" s="56" t="s">
        <v>320</v>
      </c>
      <c r="B1295" s="57" t="e">
        <f>SUM(B1287:B1294)</f>
        <v>#REF!</v>
      </c>
      <c r="C1295" s="146" t="e">
        <f>SUM(C1287:D1294)</f>
        <v>#REF!</v>
      </c>
      <c r="D1295" s="147"/>
      <c r="E1295" s="58"/>
      <c r="F1295" s="146" t="e">
        <f>SUM(F1287:F1294)+F1285</f>
        <v>#REF!</v>
      </c>
      <c r="G1295" s="148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Wages'!$B$6:$AF$49,6,0)</f>
        <v>#REF!</v>
      </c>
    </row>
    <row r="1297" spans="1:11" ht="15.75">
      <c r="A1297" s="20" t="s">
        <v>337</v>
      </c>
      <c r="B1297" s="21"/>
      <c r="C1297" s="21"/>
      <c r="D1297" s="21"/>
      <c r="E1297" s="178" t="str">
        <f>+$E$1</f>
        <v>Salary Slip Oct 2019</v>
      </c>
      <c r="F1297" s="178"/>
      <c r="G1297" s="178"/>
      <c r="H1297" s="178"/>
      <c r="I1297" s="178"/>
      <c r="J1297" s="178"/>
      <c r="K1297" s="179"/>
    </row>
    <row r="1298" spans="1:11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>
      <c r="A1300" s="30" t="e">
        <f>+'CBT Wages'!#REF!</f>
        <v>#REF!</v>
      </c>
      <c r="B1300" s="31" t="e">
        <f>VLOOKUP($A1300,'CBT Wages'!$B$6:$AE$49,8,0)</f>
        <v>#REF!</v>
      </c>
      <c r="C1300" s="26"/>
      <c r="D1300" s="31" t="e">
        <f>VLOOKUP($A1300,'CBT Wages'!$B$6:$AE$49,9,0)</f>
        <v>#REF!</v>
      </c>
      <c r="E1300" s="31" t="e">
        <f>VLOOKUP($A1300,'CBT Wages'!$B$6:$AE$49,10,0)</f>
        <v>#REF!</v>
      </c>
      <c r="F1300" s="31" t="e">
        <f>VLOOKUP($A1300,'CBT Wages'!$B$6:$AE$49,14,0)</f>
        <v>#REF!</v>
      </c>
      <c r="G1300" s="32" t="e">
        <f>VLOOKUP($A1300,'CBT Wages'!$B$6:$AE$49,5,0)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>
      <c r="A1301" s="34" t="s">
        <v>350</v>
      </c>
      <c r="B1301" s="31" t="e">
        <f>VLOOKUP($A1300,'CBT Wages'!$B$6:$AE$49,3,0)</f>
        <v>#REF!</v>
      </c>
      <c r="C1301" s="21"/>
      <c r="D1301" s="21"/>
      <c r="E1301" s="35"/>
      <c r="F1301" s="35"/>
      <c r="G1301" s="35"/>
      <c r="H1301" s="151" t="s">
        <v>351</v>
      </c>
      <c r="I1301" s="174">
        <v>0</v>
      </c>
      <c r="J1301" s="176"/>
      <c r="K1301" s="174">
        <v>0</v>
      </c>
    </row>
    <row r="1302" spans="1:11">
      <c r="A1302" s="36" t="s">
        <v>352</v>
      </c>
      <c r="B1302" s="27" t="e">
        <f>VLOOKUP($A1300,'CBT Wages'!$B$6:$AE$49,4,0)</f>
        <v>#REF!</v>
      </c>
      <c r="C1302" s="21"/>
      <c r="D1302" s="21"/>
      <c r="E1302" s="28" t="s">
        <v>322</v>
      </c>
      <c r="F1302" s="37" t="e">
        <f>VLOOKUP($A1300,'CBT OT'!$B$6:$O$431,9,0)</f>
        <v>#REF!</v>
      </c>
      <c r="G1302" s="38"/>
      <c r="H1302" s="152"/>
      <c r="I1302" s="175"/>
      <c r="J1302" s="177"/>
      <c r="K1302" s="175"/>
    </row>
    <row r="1303" spans="1:11">
      <c r="A1303" s="39" t="s">
        <v>353</v>
      </c>
      <c r="B1303" s="40" t="e">
        <f>VLOOKUP($A1300,'CBT Wages'!$B$6:$AR$49,44,0)</f>
        <v>#REF!</v>
      </c>
      <c r="C1303" s="41"/>
      <c r="D1303" s="41"/>
      <c r="E1303" s="35" t="s">
        <v>354</v>
      </c>
      <c r="F1303" s="37" t="e">
        <f>VLOOKUP($A1300,'CBT OT'!$B$6:$V$431,16,0)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>
      <c r="A1304" s="168" t="s">
        <v>356</v>
      </c>
      <c r="B1304" s="169"/>
      <c r="C1304" s="163" t="s">
        <v>357</v>
      </c>
      <c r="D1304" s="164"/>
      <c r="E1304" s="45"/>
      <c r="F1304" s="170" t="s">
        <v>358</v>
      </c>
      <c r="G1304" s="164"/>
      <c r="H1304" s="171" t="s">
        <v>359</v>
      </c>
      <c r="I1304" s="161"/>
      <c r="J1304" s="172" t="s">
        <v>360</v>
      </c>
      <c r="K1304" s="173"/>
    </row>
    <row r="1305" spans="1:11">
      <c r="A1305" s="46" t="s">
        <v>361</v>
      </c>
      <c r="B1305" s="47" t="e">
        <f>VLOOKUP($A1300,'CBT Wages'!$B$6:$AE$49,15,0)</f>
        <v>#REF!</v>
      </c>
      <c r="C1305" s="31" t="e">
        <f>VLOOKUP($A1300,'CBT Wages'!$B$6:$AE$49,20,0)</f>
        <v>#REF!</v>
      </c>
      <c r="D1305" s="48"/>
      <c r="E1305" s="49"/>
      <c r="F1305" s="153" t="e">
        <f>SUM(C1305:E1305)</f>
        <v>#REF!</v>
      </c>
      <c r="G1305" s="154"/>
      <c r="H1305" s="34" t="s">
        <v>362</v>
      </c>
      <c r="I1305" s="26" t="e">
        <f>VLOOKUP($A1300,'CBT Wages'!$B$6:$AE$49,29,0)</f>
        <v>#REF!</v>
      </c>
      <c r="J1305" s="155"/>
      <c r="K1305" s="156"/>
    </row>
    <row r="1306" spans="1:11" ht="14.25">
      <c r="A1306" s="46" t="s">
        <v>363</v>
      </c>
      <c r="B1306" s="50" t="e">
        <f>VLOOKUP($A1300,'CBT Wages'!$B$6:$AE$49,16,0)</f>
        <v>#REF!</v>
      </c>
      <c r="C1306" s="51" t="e">
        <f>VLOOKUP($A1300,'CBT Wages'!$B$6:$AE$49,21,0)</f>
        <v>#REF!</v>
      </c>
      <c r="D1306" s="52"/>
      <c r="E1306" s="38"/>
      <c r="F1306" s="157" t="e">
        <f>SUM(C1306:E1306)</f>
        <v>#REF!</v>
      </c>
      <c r="G1306" s="158"/>
      <c r="H1306" s="36" t="s">
        <v>364</v>
      </c>
      <c r="I1306" s="68" t="e">
        <f>VLOOKUP($A1300,'CBT Wages'!$B$6:$AE$49,28,0)</f>
        <v>#REF!</v>
      </c>
      <c r="J1306" s="159" t="e">
        <f>F1313-I1313</f>
        <v>#REF!</v>
      </c>
      <c r="K1306" s="160"/>
    </row>
    <row r="1307" spans="1:11">
      <c r="A1307" s="46" t="s">
        <v>365</v>
      </c>
      <c r="B1307" s="50" t="e">
        <f>VLOOKUP($A1300,'CBT Wages'!$B$6:$AE$49,17,0)</f>
        <v>#REF!</v>
      </c>
      <c r="C1307" s="51" t="e">
        <f>VLOOKUP($A1300,'CBT Wages'!$B$6:$AE$49,22,0)</f>
        <v>#REF!</v>
      </c>
      <c r="D1307" s="52"/>
      <c r="E1307" s="38"/>
      <c r="F1307" s="157" t="e">
        <f>SUM(C1307:E1307)</f>
        <v>#REF!</v>
      </c>
      <c r="G1307" s="158"/>
      <c r="H1307" s="36" t="s">
        <v>366</v>
      </c>
      <c r="I1307" s="68" t="e">
        <f>VLOOKUP($A1300,'CBT Wages'!$B$6:$AE$49,30,0)</f>
        <v>#REF!</v>
      </c>
      <c r="J1307" s="161" t="s">
        <v>367</v>
      </c>
      <c r="K1307" s="162"/>
    </row>
    <row r="1308" spans="1:11">
      <c r="A1308" s="46" t="s">
        <v>368</v>
      </c>
      <c r="B1308" s="50">
        <v>0</v>
      </c>
      <c r="C1308" s="51">
        <v>0</v>
      </c>
      <c r="D1308" s="52"/>
      <c r="E1308" s="38"/>
      <c r="F1308" s="157">
        <f>SUM(D1308:E1308)</f>
        <v>0</v>
      </c>
      <c r="G1308" s="158"/>
      <c r="H1308" s="36" t="s">
        <v>369</v>
      </c>
      <c r="I1308" s="68"/>
      <c r="J1308" s="163"/>
      <c r="K1308" s="164"/>
    </row>
    <row r="1309" spans="1:11">
      <c r="A1309" s="46" t="s">
        <v>370</v>
      </c>
      <c r="B1309" s="50" t="e">
        <f>VLOOKUP($A1300,'CBT Wages'!$B$6:$AE$49,18,0)</f>
        <v>#REF!</v>
      </c>
      <c r="C1309" s="51" t="e">
        <f>VLOOKUP($A1300,'CBT Wages'!$B$6:$AE$49,23,0)</f>
        <v>#REF!</v>
      </c>
      <c r="D1309" s="52"/>
      <c r="E1309" s="38"/>
      <c r="F1309" s="157" t="e">
        <f>SUM(C1309:E1309)</f>
        <v>#REF!</v>
      </c>
      <c r="G1309" s="158"/>
      <c r="H1309" s="36" t="s">
        <v>371</v>
      </c>
      <c r="I1309" s="68"/>
      <c r="J1309" s="163"/>
      <c r="K1309" s="164"/>
    </row>
    <row r="1310" spans="1:11">
      <c r="A1310" s="46" t="s">
        <v>372</v>
      </c>
      <c r="B1310" s="53">
        <v>0</v>
      </c>
      <c r="C1310" s="51" t="e">
        <f>VLOOKUP($A1300,'CBT Wages'!$B$6:$AE$49,25,0)</f>
        <v>#REF!</v>
      </c>
      <c r="D1310" s="52"/>
      <c r="E1310" s="38"/>
      <c r="F1310" s="157" t="e">
        <f>SUM(C1310:E1310)</f>
        <v>#REF!</v>
      </c>
      <c r="G1310" s="158"/>
      <c r="H1310" s="51"/>
      <c r="I1310" s="68"/>
      <c r="J1310" s="163"/>
      <c r="K1310" s="164"/>
    </row>
    <row r="1311" spans="1:11">
      <c r="A1311" s="46" t="s">
        <v>374</v>
      </c>
      <c r="B1311" s="53">
        <v>0</v>
      </c>
      <c r="C1311" s="51" t="e">
        <f>VLOOKUP($A1300,'CBT Wages'!$B$6:$AE$49,26,0)</f>
        <v>#REF!</v>
      </c>
      <c r="D1311" s="52"/>
      <c r="E1311" s="38"/>
      <c r="F1311" s="157" t="e">
        <f>SUM(C1311:E1311)</f>
        <v>#REF!</v>
      </c>
      <c r="G1311" s="158"/>
      <c r="H1311" s="51"/>
      <c r="I1311" s="68"/>
      <c r="J1311" s="163"/>
      <c r="K1311" s="164"/>
    </row>
    <row r="1312" spans="1:11">
      <c r="A1312" s="54" t="s">
        <v>375</v>
      </c>
      <c r="B1312" s="55"/>
      <c r="C1312" s="143"/>
      <c r="D1312" s="144"/>
      <c r="E1312" s="42"/>
      <c r="F1312" s="143">
        <f>SUM(D1312:E1312)</f>
        <v>0</v>
      </c>
      <c r="G1312" s="145"/>
      <c r="H1312" s="40"/>
      <c r="I1312" s="69"/>
      <c r="J1312" s="165"/>
      <c r="K1312" s="152"/>
    </row>
    <row r="1313" spans="1:11">
      <c r="A1313" s="56" t="s">
        <v>320</v>
      </c>
      <c r="B1313" s="57" t="e">
        <f>SUM(B1305:B1312)</f>
        <v>#REF!</v>
      </c>
      <c r="C1313" s="146" t="e">
        <f>SUM(C1305:D1312)</f>
        <v>#REF!</v>
      </c>
      <c r="D1313" s="147"/>
      <c r="E1313" s="58"/>
      <c r="F1313" s="146" t="e">
        <f>SUM(F1305:F1312)+F1303</f>
        <v>#REF!</v>
      </c>
      <c r="G1313" s="148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Wages'!$B$6:$AF$49,6,0)</f>
        <v>#REF!</v>
      </c>
    </row>
    <row r="1315" spans="1:11" ht="15.75">
      <c r="A1315" s="20" t="s">
        <v>337</v>
      </c>
      <c r="B1315" s="21"/>
      <c r="C1315" s="21"/>
      <c r="D1315" s="21"/>
      <c r="E1315" s="178" t="str">
        <f>+$E$1</f>
        <v>Salary Slip Oct 2019</v>
      </c>
      <c r="F1315" s="178"/>
      <c r="G1315" s="178"/>
      <c r="H1315" s="178"/>
      <c r="I1315" s="178"/>
      <c r="J1315" s="178"/>
      <c r="K1315" s="179"/>
    </row>
    <row r="1316" spans="1:11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>
      <c r="A1318" s="30">
        <f>+'CBT Wages'!B29</f>
        <v>3562030596</v>
      </c>
      <c r="B1318" s="124" t="str">
        <f>VLOOKUP($A1318,'CBT Wages'!$B$6:$AE$49,8,0)</f>
        <v>101293014361</v>
      </c>
      <c r="C1318" s="26"/>
      <c r="D1318" s="31">
        <f>VLOOKUP($A1318,'CBT Wages'!$B$6:$AE$49,9,0)</f>
        <v>6921010976</v>
      </c>
      <c r="E1318" s="31">
        <f>VLOOKUP($A1318,'CBT Wages'!$B$6:$AE$49,10,0)</f>
        <v>25</v>
      </c>
      <c r="F1318" s="31">
        <f>VLOOKUP($A1318,'CBT Wages'!$B$6:$AE$49,14,0)</f>
        <v>24</v>
      </c>
      <c r="G1318" s="32">
        <f>VLOOKUP($A1318,'CBT Wages'!$B$6:$AE$49,5,0)</f>
        <v>43425</v>
      </c>
      <c r="H1318" s="33" t="s">
        <v>349</v>
      </c>
      <c r="I1318" s="64">
        <v>0</v>
      </c>
      <c r="J1318" s="65"/>
      <c r="K1318" s="64">
        <v>0</v>
      </c>
    </row>
    <row r="1319" spans="1:11">
      <c r="A1319" s="34" t="s">
        <v>350</v>
      </c>
      <c r="B1319" s="31" t="str">
        <f>VLOOKUP($A1318,'CBT Wages'!$B$6:$AE$49,3,0)</f>
        <v>MANI SHANKAR TIWARI</v>
      </c>
      <c r="C1319" s="21"/>
      <c r="D1319" s="21"/>
      <c r="E1319" s="35"/>
      <c r="F1319" s="35"/>
      <c r="G1319" s="35"/>
      <c r="H1319" s="151" t="s">
        <v>351</v>
      </c>
      <c r="I1319" s="174">
        <v>0</v>
      </c>
      <c r="J1319" s="176"/>
      <c r="K1319" s="174">
        <v>0</v>
      </c>
    </row>
    <row r="1320" spans="1:11">
      <c r="A1320" s="36" t="s">
        <v>352</v>
      </c>
      <c r="B1320" s="27" t="str">
        <f>VLOOKUP($A1318,'CBT Wages'!$B$6:$AE$49,4,0)</f>
        <v>RADHA MOHAN TIWARI</v>
      </c>
      <c r="C1320" s="21"/>
      <c r="D1320" s="21"/>
      <c r="E1320" s="28" t="s">
        <v>322</v>
      </c>
      <c r="F1320" s="37">
        <f>VLOOKUP($A1318,'CBT OT'!$B$6:$O$431,9,0)</f>
        <v>0</v>
      </c>
      <c r="G1320" s="38"/>
      <c r="H1320" s="152"/>
      <c r="I1320" s="175"/>
      <c r="J1320" s="177"/>
      <c r="K1320" s="175"/>
    </row>
    <row r="1321" spans="1:11">
      <c r="A1321" s="39" t="s">
        <v>353</v>
      </c>
      <c r="B1321" s="40" t="e">
        <f>VLOOKUP($A1318,'CBT Wages'!$B$6:$AR$49,44,0)</f>
        <v>#REF!</v>
      </c>
      <c r="C1321" s="41"/>
      <c r="D1321" s="41"/>
      <c r="E1321" s="35" t="s">
        <v>354</v>
      </c>
      <c r="F1321" s="37">
        <f>VLOOKUP($A1318,'CBT OT'!$B$6:$V$431,16,0)</f>
        <v>0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>
      <c r="A1322" s="168" t="s">
        <v>356</v>
      </c>
      <c r="B1322" s="169"/>
      <c r="C1322" s="163" t="s">
        <v>357</v>
      </c>
      <c r="D1322" s="164"/>
      <c r="E1322" s="45"/>
      <c r="F1322" s="170" t="s">
        <v>358</v>
      </c>
      <c r="G1322" s="164"/>
      <c r="H1322" s="171" t="s">
        <v>359</v>
      </c>
      <c r="I1322" s="161"/>
      <c r="J1322" s="172" t="s">
        <v>360</v>
      </c>
      <c r="K1322" s="173"/>
    </row>
    <row r="1323" spans="1:11">
      <c r="A1323" s="46" t="s">
        <v>361</v>
      </c>
      <c r="B1323" s="47">
        <f>VLOOKUP($A1318,'CBT Wages'!$B$6:$AE$49,15,0)</f>
        <v>19070</v>
      </c>
      <c r="C1323" s="31">
        <f>VLOOKUP($A1318,'CBT Wages'!$B$6:$AE$49,20,0)</f>
        <v>18307</v>
      </c>
      <c r="D1323" s="48"/>
      <c r="E1323" s="49"/>
      <c r="F1323" s="153">
        <f>SUM(C1323:E1323)</f>
        <v>18307</v>
      </c>
      <c r="G1323" s="154"/>
      <c r="H1323" s="34" t="s">
        <v>362</v>
      </c>
      <c r="I1323" s="26">
        <f>VLOOKUP($A1318,'CBT Wages'!$B$6:$AE$49,29,0)</f>
        <v>2326.92</v>
      </c>
      <c r="J1323" s="155"/>
      <c r="K1323" s="156"/>
    </row>
    <row r="1324" spans="1:11" ht="14.25">
      <c r="A1324" s="46" t="s">
        <v>363</v>
      </c>
      <c r="B1324" s="50">
        <f>VLOOKUP($A1318,'CBT Wages'!$B$6:$AE$49,16,0)</f>
        <v>537</v>
      </c>
      <c r="C1324" s="51">
        <f>VLOOKUP($A1318,'CBT Wages'!$B$6:$AE$49,21,0)</f>
        <v>516</v>
      </c>
      <c r="D1324" s="52"/>
      <c r="E1324" s="38"/>
      <c r="F1324" s="157">
        <f>SUM(C1324:E1324)</f>
        <v>516</v>
      </c>
      <c r="G1324" s="158"/>
      <c r="H1324" s="36" t="s">
        <v>364</v>
      </c>
      <c r="I1324" s="68">
        <f>VLOOKUP($A1318,'CBT Wages'!$B$6:$AE$49,28,0)</f>
        <v>161</v>
      </c>
      <c r="J1324" s="159">
        <f>F1331-I1331</f>
        <v>18943.080000000002</v>
      </c>
      <c r="K1324" s="160"/>
    </row>
    <row r="1325" spans="1:11">
      <c r="A1325" s="46" t="s">
        <v>365</v>
      </c>
      <c r="B1325" s="50">
        <f>VLOOKUP($A1318,'CBT Wages'!$B$6:$AE$49,17,0)</f>
        <v>0</v>
      </c>
      <c r="C1325" s="51">
        <f>VLOOKUP($A1318,'CBT Wages'!$B$6:$AE$49,22,0)</f>
        <v>0</v>
      </c>
      <c r="D1325" s="52"/>
      <c r="E1325" s="38"/>
      <c r="F1325" s="157">
        <f>SUM(C1325:E1325)</f>
        <v>0</v>
      </c>
      <c r="G1325" s="158"/>
      <c r="H1325" s="36" t="s">
        <v>366</v>
      </c>
      <c r="I1325" s="68">
        <f>VLOOKUP($A1318,'CBT Wages'!$B$6:$AE$49,30,0)</f>
        <v>1</v>
      </c>
      <c r="J1325" s="161" t="s">
        <v>367</v>
      </c>
      <c r="K1325" s="162"/>
    </row>
    <row r="1326" spans="1:11">
      <c r="A1326" s="46" t="s">
        <v>368</v>
      </c>
      <c r="B1326" s="50">
        <v>0</v>
      </c>
      <c r="C1326" s="51">
        <v>0</v>
      </c>
      <c r="D1326" s="52"/>
      <c r="E1326" s="38"/>
      <c r="F1326" s="157">
        <f>SUM(D1326:E1326)</f>
        <v>0</v>
      </c>
      <c r="G1326" s="158"/>
      <c r="H1326" s="36" t="s">
        <v>369</v>
      </c>
      <c r="I1326" s="68"/>
      <c r="J1326" s="163"/>
      <c r="K1326" s="164"/>
    </row>
    <row r="1327" spans="1:11">
      <c r="A1327" s="46" t="s">
        <v>370</v>
      </c>
      <c r="B1327" s="50">
        <f>VLOOKUP($A1318,'CBT Wages'!$B$6:$AE$49,18,0)</f>
        <v>0</v>
      </c>
      <c r="C1327" s="51">
        <f>VLOOKUP($A1318,'CBT Wages'!$B$6:$AE$49,23,0)</f>
        <v>0</v>
      </c>
      <c r="D1327" s="52"/>
      <c r="E1327" s="38"/>
      <c r="F1327" s="157">
        <f>SUM(C1327:E1327)</f>
        <v>0</v>
      </c>
      <c r="G1327" s="158"/>
      <c r="H1327" s="36" t="s">
        <v>371</v>
      </c>
      <c r="I1327" s="68"/>
      <c r="J1327" s="163"/>
      <c r="K1327" s="164"/>
    </row>
    <row r="1328" spans="1:11">
      <c r="A1328" s="46" t="s">
        <v>372</v>
      </c>
      <c r="B1328" s="53">
        <v>0</v>
      </c>
      <c r="C1328" s="51">
        <f>VLOOKUP($A1318,'CBT Wages'!$B$6:$AE$49,25,0)</f>
        <v>1525</v>
      </c>
      <c r="D1328" s="52"/>
      <c r="E1328" s="38"/>
      <c r="F1328" s="157">
        <f>SUM(C1328:E1328)</f>
        <v>1525</v>
      </c>
      <c r="G1328" s="158"/>
      <c r="H1328" s="51"/>
      <c r="I1328" s="68"/>
      <c r="J1328" s="163"/>
      <c r="K1328" s="164"/>
    </row>
    <row r="1329" spans="1:11">
      <c r="A1329" s="46" t="s">
        <v>374</v>
      </c>
      <c r="B1329" s="53">
        <v>0</v>
      </c>
      <c r="C1329" s="51">
        <f>VLOOKUP($A1318,'CBT Wages'!$B$6:$AE$49,26,0)</f>
        <v>1084</v>
      </c>
      <c r="D1329" s="52"/>
      <c r="E1329" s="38"/>
      <c r="F1329" s="157">
        <f>SUM(C1329:E1329)</f>
        <v>1084</v>
      </c>
      <c r="G1329" s="158"/>
      <c r="H1329" s="51"/>
      <c r="I1329" s="68"/>
      <c r="J1329" s="163"/>
      <c r="K1329" s="164"/>
    </row>
    <row r="1330" spans="1:11">
      <c r="A1330" s="54" t="s">
        <v>375</v>
      </c>
      <c r="B1330" s="55"/>
      <c r="C1330" s="143"/>
      <c r="D1330" s="144"/>
      <c r="E1330" s="42"/>
      <c r="F1330" s="143">
        <f>SUM(D1330:E1330)</f>
        <v>0</v>
      </c>
      <c r="G1330" s="145"/>
      <c r="H1330" s="40"/>
      <c r="I1330" s="69"/>
      <c r="J1330" s="165"/>
      <c r="K1330" s="152"/>
    </row>
    <row r="1331" spans="1:11">
      <c r="A1331" s="56" t="s">
        <v>320</v>
      </c>
      <c r="B1331" s="57">
        <f>SUM(B1323:B1330)</f>
        <v>19607</v>
      </c>
      <c r="C1331" s="146">
        <f>SUM(C1323:D1330)</f>
        <v>21432</v>
      </c>
      <c r="D1331" s="147"/>
      <c r="E1331" s="58"/>
      <c r="F1331" s="146">
        <f>SUM(F1323:F1330)+F1321</f>
        <v>21432</v>
      </c>
      <c r="G1331" s="148">
        <f t="shared" ref="G1331" si="81">SUM(G1323:G1330)</f>
        <v>0</v>
      </c>
      <c r="H1331" s="59"/>
      <c r="I1331" s="70">
        <f>SUM(I1323:I1330)</f>
        <v>2488.92</v>
      </c>
      <c r="J1331" s="57" t="s">
        <v>376</v>
      </c>
      <c r="K1331" s="57" t="str">
        <f>VLOOKUP($A1318,'CBT Wages'!$B$6:$AF$49,6,0)</f>
        <v>DEO</v>
      </c>
    </row>
    <row r="1333" spans="1:11" ht="15.75">
      <c r="A1333" s="20" t="s">
        <v>337</v>
      </c>
      <c r="B1333" s="21"/>
      <c r="C1333" s="21"/>
      <c r="D1333" s="21"/>
      <c r="E1333" s="178" t="str">
        <f>+$E$1</f>
        <v>Salary Slip Oct 2019</v>
      </c>
      <c r="F1333" s="178"/>
      <c r="G1333" s="178"/>
      <c r="H1333" s="178"/>
      <c r="I1333" s="178"/>
      <c r="J1333" s="178"/>
      <c r="K1333" s="179"/>
    </row>
    <row r="1334" spans="1:11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>
      <c r="A1336" s="30">
        <f>+'CBT Wages'!B30</f>
        <v>3562030597</v>
      </c>
      <c r="B1336" s="31" t="str">
        <f>VLOOKUP($A1336,'CBT Wages'!$B$6:$AE$49,8,0)</f>
        <v>100577021644</v>
      </c>
      <c r="C1336" s="26"/>
      <c r="D1336" s="31">
        <f>VLOOKUP($A1336,'CBT Wages'!$B$6:$AE$49,9,0)</f>
        <v>1114607978</v>
      </c>
      <c r="E1336" s="31">
        <f>VLOOKUP($A1336,'CBT Wages'!$B$6:$AE$49,10,0)</f>
        <v>25</v>
      </c>
      <c r="F1336" s="31">
        <f>VLOOKUP($A1336,'CBT Wages'!$B$6:$AE$49,14,0)</f>
        <v>22</v>
      </c>
      <c r="G1336" s="32">
        <f>VLOOKUP($A1336,'CBT Wages'!$B$6:$AE$49,5,0)</f>
        <v>43420</v>
      </c>
      <c r="H1336" s="33" t="s">
        <v>349</v>
      </c>
      <c r="I1336" s="64">
        <v>0</v>
      </c>
      <c r="J1336" s="65"/>
      <c r="K1336" s="64">
        <v>0</v>
      </c>
    </row>
    <row r="1337" spans="1:11">
      <c r="A1337" s="34" t="s">
        <v>350</v>
      </c>
      <c r="B1337" s="31" t="str">
        <f>VLOOKUP($A1336,'CBT Wages'!$B$6:$AE$49,3,0)</f>
        <v>AMITABH BACHCHAN</v>
      </c>
      <c r="C1337" s="21"/>
      <c r="D1337" s="21"/>
      <c r="E1337" s="35"/>
      <c r="F1337" s="35"/>
      <c r="G1337" s="35"/>
      <c r="H1337" s="151" t="s">
        <v>351</v>
      </c>
      <c r="I1337" s="174">
        <v>0</v>
      </c>
      <c r="J1337" s="176"/>
      <c r="K1337" s="174">
        <v>0</v>
      </c>
    </row>
    <row r="1338" spans="1:11">
      <c r="A1338" s="36" t="s">
        <v>352</v>
      </c>
      <c r="B1338" s="27" t="str">
        <f>VLOOKUP($A1336,'CBT Wages'!$B$6:$AE$49,4,0)</f>
        <v>MAHAVIR PRASAD</v>
      </c>
      <c r="C1338" s="21"/>
      <c r="D1338" s="21"/>
      <c r="E1338" s="28" t="s">
        <v>322</v>
      </c>
      <c r="F1338" s="37">
        <f>VLOOKUP($A1336,'CBT OT'!$B$6:$O$431,9,0)</f>
        <v>0</v>
      </c>
      <c r="G1338" s="38"/>
      <c r="H1338" s="152"/>
      <c r="I1338" s="175"/>
      <c r="J1338" s="177"/>
      <c r="K1338" s="175"/>
    </row>
    <row r="1339" spans="1:11">
      <c r="A1339" s="39" t="s">
        <v>353</v>
      </c>
      <c r="B1339" s="40" t="e">
        <f>VLOOKUP($A1336,'CBT Wages'!$B$6:$AR$49,44,0)</f>
        <v>#REF!</v>
      </c>
      <c r="C1339" s="41"/>
      <c r="D1339" s="41"/>
      <c r="E1339" s="35" t="s">
        <v>354</v>
      </c>
      <c r="F1339" s="37">
        <f>VLOOKUP($A1336,'CBT OT'!$B$6:$V$431,16,0)</f>
        <v>0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>
      <c r="A1340" s="168" t="s">
        <v>356</v>
      </c>
      <c r="B1340" s="169"/>
      <c r="C1340" s="163" t="s">
        <v>357</v>
      </c>
      <c r="D1340" s="164"/>
      <c r="E1340" s="45"/>
      <c r="F1340" s="170" t="s">
        <v>358</v>
      </c>
      <c r="G1340" s="164"/>
      <c r="H1340" s="171" t="s">
        <v>359</v>
      </c>
      <c r="I1340" s="161"/>
      <c r="J1340" s="172" t="s">
        <v>360</v>
      </c>
      <c r="K1340" s="173"/>
    </row>
    <row r="1341" spans="1:11">
      <c r="A1341" s="46" t="s">
        <v>361</v>
      </c>
      <c r="B1341" s="47">
        <f>VLOOKUP($A1336,'CBT Wages'!$B$6:$AE$49,15,0)</f>
        <v>19070</v>
      </c>
      <c r="C1341" s="31">
        <f>VLOOKUP($A1336,'CBT Wages'!$B$6:$AE$49,20,0)</f>
        <v>16782</v>
      </c>
      <c r="D1341" s="48"/>
      <c r="E1341" s="49"/>
      <c r="F1341" s="153">
        <f>SUM(C1341:E1341)</f>
        <v>16782</v>
      </c>
      <c r="G1341" s="154"/>
      <c r="H1341" s="34" t="s">
        <v>362</v>
      </c>
      <c r="I1341" s="26">
        <f>VLOOKUP($A1336,'CBT Wages'!$B$6:$AE$49,29,0)</f>
        <v>2138.4</v>
      </c>
      <c r="J1341" s="155"/>
      <c r="K1341" s="156"/>
    </row>
    <row r="1342" spans="1:11" ht="14.25">
      <c r="A1342" s="46" t="s">
        <v>363</v>
      </c>
      <c r="B1342" s="50">
        <f>VLOOKUP($A1336,'CBT Wages'!$B$6:$AE$49,16,0)</f>
        <v>1401</v>
      </c>
      <c r="C1342" s="51">
        <f>VLOOKUP($A1336,'CBT Wages'!$B$6:$AE$49,21,0)</f>
        <v>1233</v>
      </c>
      <c r="D1342" s="52"/>
      <c r="E1342" s="38"/>
      <c r="F1342" s="157">
        <f>SUM(C1342:E1342)</f>
        <v>1233</v>
      </c>
      <c r="G1342" s="158"/>
      <c r="H1342" s="36" t="s">
        <v>364</v>
      </c>
      <c r="I1342" s="68">
        <f>VLOOKUP($A1336,'CBT Wages'!$B$6:$AE$49,28,0)</f>
        <v>154</v>
      </c>
      <c r="J1342" s="159">
        <f>F1349-I1349</f>
        <v>18157.599999999999</v>
      </c>
      <c r="K1342" s="160"/>
    </row>
    <row r="1343" spans="1:11">
      <c r="A1343" s="46" t="s">
        <v>365</v>
      </c>
      <c r="B1343" s="50">
        <f>VLOOKUP($A1336,'CBT Wages'!$B$6:$AE$49,17,0)</f>
        <v>0</v>
      </c>
      <c r="C1343" s="51">
        <f>VLOOKUP($A1336,'CBT Wages'!$B$6:$AE$49,22,0)</f>
        <v>0</v>
      </c>
      <c r="D1343" s="52"/>
      <c r="E1343" s="38"/>
      <c r="F1343" s="157">
        <f>SUM(C1343:E1343)</f>
        <v>0</v>
      </c>
      <c r="G1343" s="158"/>
      <c r="H1343" s="36" t="s">
        <v>366</v>
      </c>
      <c r="I1343" s="68">
        <f>VLOOKUP($A1336,'CBT Wages'!$B$6:$AE$49,30,0)</f>
        <v>1</v>
      </c>
      <c r="J1343" s="161" t="s">
        <v>367</v>
      </c>
      <c r="K1343" s="162"/>
    </row>
    <row r="1344" spans="1:11">
      <c r="A1344" s="46" t="s">
        <v>368</v>
      </c>
      <c r="B1344" s="50">
        <v>0</v>
      </c>
      <c r="C1344" s="51">
        <v>0</v>
      </c>
      <c r="D1344" s="52"/>
      <c r="E1344" s="38"/>
      <c r="F1344" s="157">
        <f>SUM(D1344:E1344)</f>
        <v>0</v>
      </c>
      <c r="G1344" s="158"/>
      <c r="H1344" s="36" t="s">
        <v>369</v>
      </c>
      <c r="I1344" s="68"/>
      <c r="J1344" s="163"/>
      <c r="K1344" s="164"/>
    </row>
    <row r="1345" spans="1:11">
      <c r="A1345" s="46" t="s">
        <v>370</v>
      </c>
      <c r="B1345" s="50">
        <f>VLOOKUP($A1336,'CBT Wages'!$B$6:$AE$49,18,0)</f>
        <v>0</v>
      </c>
      <c r="C1345" s="51">
        <f>VLOOKUP($A1336,'CBT Wages'!$B$6:$AE$49,23,0)</f>
        <v>0</v>
      </c>
      <c r="D1345" s="52"/>
      <c r="E1345" s="38"/>
      <c r="F1345" s="157">
        <f>SUM(C1345:E1345)</f>
        <v>0</v>
      </c>
      <c r="G1345" s="158"/>
      <c r="H1345" s="36" t="s">
        <v>371</v>
      </c>
      <c r="I1345" s="68"/>
      <c r="J1345" s="163"/>
      <c r="K1345" s="164"/>
    </row>
    <row r="1346" spans="1:11">
      <c r="A1346" s="46" t="s">
        <v>372</v>
      </c>
      <c r="B1346" s="53">
        <v>0</v>
      </c>
      <c r="C1346" s="51">
        <f>VLOOKUP($A1336,'CBT Wages'!$B$6:$AE$49,25,0)</f>
        <v>1398</v>
      </c>
      <c r="D1346" s="52"/>
      <c r="E1346" s="38"/>
      <c r="F1346" s="157">
        <f>SUM(C1346:E1346)</f>
        <v>1398</v>
      </c>
      <c r="G1346" s="158"/>
      <c r="H1346" s="51"/>
      <c r="I1346" s="68"/>
      <c r="J1346" s="163"/>
      <c r="K1346" s="164"/>
    </row>
    <row r="1347" spans="1:11">
      <c r="A1347" s="46" t="s">
        <v>374</v>
      </c>
      <c r="B1347" s="53">
        <v>0</v>
      </c>
      <c r="C1347" s="51">
        <f>VLOOKUP($A1336,'CBT Wages'!$B$6:$AE$49,26,0)</f>
        <v>1038</v>
      </c>
      <c r="D1347" s="52"/>
      <c r="E1347" s="38"/>
      <c r="F1347" s="157">
        <f>SUM(C1347:E1347)</f>
        <v>1038</v>
      </c>
      <c r="G1347" s="158"/>
      <c r="H1347" s="51"/>
      <c r="I1347" s="68"/>
      <c r="J1347" s="163"/>
      <c r="K1347" s="164"/>
    </row>
    <row r="1348" spans="1:11">
      <c r="A1348" s="54" t="s">
        <v>375</v>
      </c>
      <c r="B1348" s="55"/>
      <c r="C1348" s="143"/>
      <c r="D1348" s="144"/>
      <c r="E1348" s="42"/>
      <c r="F1348" s="143">
        <f>SUM(D1348:E1348)</f>
        <v>0</v>
      </c>
      <c r="G1348" s="145"/>
      <c r="H1348" s="40"/>
      <c r="I1348" s="69"/>
      <c r="J1348" s="165"/>
      <c r="K1348" s="152"/>
    </row>
    <row r="1349" spans="1:11">
      <c r="A1349" s="56" t="s">
        <v>320</v>
      </c>
      <c r="B1349" s="57">
        <f>SUM(B1341:B1348)</f>
        <v>20471</v>
      </c>
      <c r="C1349" s="146">
        <f>SUM(C1341:D1348)</f>
        <v>20451</v>
      </c>
      <c r="D1349" s="147"/>
      <c r="E1349" s="58"/>
      <c r="F1349" s="146">
        <f>SUM(F1341:F1348)+F1339</f>
        <v>20451</v>
      </c>
      <c r="G1349" s="148">
        <f t="shared" ref="G1349" si="82">SUM(G1341:G1348)</f>
        <v>0</v>
      </c>
      <c r="H1349" s="59"/>
      <c r="I1349" s="70">
        <f>SUM(I1341:I1348)</f>
        <v>2293.4</v>
      </c>
      <c r="J1349" s="57" t="s">
        <v>376</v>
      </c>
      <c r="K1349" s="57" t="str">
        <f>VLOOKUP($A1336,'CBT Wages'!$B$6:$AF$49,6,0)</f>
        <v>DEO</v>
      </c>
    </row>
    <row r="1351" spans="1:11" ht="15.75">
      <c r="A1351" s="20" t="s">
        <v>337</v>
      </c>
      <c r="B1351" s="21"/>
      <c r="C1351" s="21"/>
      <c r="D1351" s="21"/>
      <c r="E1351" s="178" t="str">
        <f>+$E$1</f>
        <v>Salary Slip Oct 2019</v>
      </c>
      <c r="F1351" s="178"/>
      <c r="G1351" s="178"/>
      <c r="H1351" s="178"/>
      <c r="I1351" s="178"/>
      <c r="J1351" s="178"/>
      <c r="K1351" s="179"/>
    </row>
    <row r="1352" spans="1:11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>
      <c r="A1354" s="30">
        <f>+'CBT Wages'!B31</f>
        <v>3562030600</v>
      </c>
      <c r="B1354" s="124" t="str">
        <f>VLOOKUP($A1354,'CBT Wages'!$B$6:$AE$49,8,0)</f>
        <v>100199682299</v>
      </c>
      <c r="C1354" s="26"/>
      <c r="D1354" s="31">
        <f>VLOOKUP($A1354,'CBT Wages'!$B$6:$AE$49,9,0)</f>
        <v>6928415844</v>
      </c>
      <c r="E1354" s="31">
        <f>VLOOKUP($A1354,'CBT Wages'!$B$6:$AE$49,10,0)</f>
        <v>25</v>
      </c>
      <c r="F1354" s="31">
        <f>VLOOKUP($A1354,'CBT Wages'!$B$6:$AE$49,14,0)</f>
        <v>24.5</v>
      </c>
      <c r="G1354" s="32">
        <f>VLOOKUP($A1354,'CBT Wages'!$B$6:$AE$49,5,0)</f>
        <v>43423</v>
      </c>
      <c r="H1354" s="33" t="s">
        <v>349</v>
      </c>
      <c r="I1354" s="64">
        <v>0</v>
      </c>
      <c r="J1354" s="65"/>
      <c r="K1354" s="64">
        <v>0</v>
      </c>
    </row>
    <row r="1355" spans="1:11">
      <c r="A1355" s="34" t="s">
        <v>350</v>
      </c>
      <c r="B1355" s="31" t="str">
        <f>VLOOKUP($A1354,'CBT Wages'!$B$6:$AE$49,3,0)</f>
        <v>KAMAL</v>
      </c>
      <c r="C1355" s="21"/>
      <c r="D1355" s="21"/>
      <c r="E1355" s="35"/>
      <c r="F1355" s="35"/>
      <c r="G1355" s="35"/>
      <c r="H1355" s="151" t="s">
        <v>351</v>
      </c>
      <c r="I1355" s="174">
        <v>0</v>
      </c>
      <c r="J1355" s="176"/>
      <c r="K1355" s="174">
        <v>0</v>
      </c>
    </row>
    <row r="1356" spans="1:11">
      <c r="A1356" s="36" t="s">
        <v>352</v>
      </c>
      <c r="B1356" s="27" t="str">
        <f>VLOOKUP($A1354,'CBT Wages'!$B$6:$AE$49,4,0)</f>
        <v>SURESH CHAND</v>
      </c>
      <c r="C1356" s="21"/>
      <c r="D1356" s="21"/>
      <c r="E1356" s="28" t="s">
        <v>322</v>
      </c>
      <c r="F1356" s="37">
        <f>VLOOKUP($A1354,'CBT OT'!$B$6:$O$431,9,0)</f>
        <v>9.18</v>
      </c>
      <c r="G1356" s="38"/>
      <c r="H1356" s="152"/>
      <c r="I1356" s="175"/>
      <c r="J1356" s="177"/>
      <c r="K1356" s="175"/>
    </row>
    <row r="1357" spans="1:11">
      <c r="A1357" s="39" t="s">
        <v>353</v>
      </c>
      <c r="B1357" s="40" t="e">
        <f>VLOOKUP($A1354,'CBT Wages'!$B$6:$AR$49,44,0)</f>
        <v>#REF!</v>
      </c>
      <c r="C1357" s="41"/>
      <c r="D1357" s="41"/>
      <c r="E1357" s="35" t="s">
        <v>354</v>
      </c>
      <c r="F1357" s="37">
        <f>VLOOKUP($A1354,'CBT OT'!$B$6:$V$431,16,0)</f>
        <v>1670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>
      <c r="A1358" s="168" t="s">
        <v>356</v>
      </c>
      <c r="B1358" s="169"/>
      <c r="C1358" s="163" t="s">
        <v>357</v>
      </c>
      <c r="D1358" s="164"/>
      <c r="E1358" s="45"/>
      <c r="F1358" s="170" t="s">
        <v>358</v>
      </c>
      <c r="G1358" s="164"/>
      <c r="H1358" s="171" t="s">
        <v>359</v>
      </c>
      <c r="I1358" s="161"/>
      <c r="J1358" s="172" t="s">
        <v>360</v>
      </c>
      <c r="K1358" s="173"/>
    </row>
    <row r="1359" spans="1:11">
      <c r="A1359" s="46" t="s">
        <v>361</v>
      </c>
      <c r="B1359" s="47">
        <f>VLOOKUP($A1354,'CBT Wages'!$B$6:$AE$49,15,0)</f>
        <v>19070</v>
      </c>
      <c r="C1359" s="31">
        <f>VLOOKUP($A1354,'CBT Wages'!$B$6:$AE$49,20,0)</f>
        <v>18689</v>
      </c>
      <c r="D1359" s="48"/>
      <c r="E1359" s="49"/>
      <c r="F1359" s="153">
        <f>SUM(C1359:E1359)</f>
        <v>18689</v>
      </c>
      <c r="G1359" s="154"/>
      <c r="H1359" s="34" t="s">
        <v>362</v>
      </c>
      <c r="I1359" s="26">
        <f>VLOOKUP($A1354,'CBT Wages'!$B$6:$AE$49,29,0)</f>
        <v>2381.4</v>
      </c>
      <c r="J1359" s="155"/>
      <c r="K1359" s="156"/>
    </row>
    <row r="1360" spans="1:11" ht="14.25">
      <c r="A1360" s="46" t="s">
        <v>363</v>
      </c>
      <c r="B1360" s="50">
        <f>VLOOKUP($A1354,'CBT Wages'!$B$6:$AE$49,16,0)</f>
        <v>1401</v>
      </c>
      <c r="C1360" s="51">
        <f>VLOOKUP($A1354,'CBT Wages'!$B$6:$AE$49,21,0)</f>
        <v>1373</v>
      </c>
      <c r="D1360" s="52"/>
      <c r="E1360" s="38"/>
      <c r="F1360" s="157">
        <f>SUM(C1360:E1360)</f>
        <v>1373</v>
      </c>
      <c r="G1360" s="158"/>
      <c r="H1360" s="36" t="s">
        <v>364</v>
      </c>
      <c r="I1360" s="68">
        <f>VLOOKUP($A1354,'CBT Wages'!$B$6:$AE$49,28,0)</f>
        <v>171</v>
      </c>
      <c r="J1360" s="159">
        <f>F1367-I1367</f>
        <v>21891.599999999999</v>
      </c>
      <c r="K1360" s="160"/>
    </row>
    <row r="1361" spans="1:11">
      <c r="A1361" s="46" t="s">
        <v>365</v>
      </c>
      <c r="B1361" s="50">
        <f>VLOOKUP($A1354,'CBT Wages'!$B$6:$AE$49,17,0)</f>
        <v>0</v>
      </c>
      <c r="C1361" s="51">
        <f>VLOOKUP($A1354,'CBT Wages'!$B$6:$AE$49,22,0)</f>
        <v>0</v>
      </c>
      <c r="D1361" s="52"/>
      <c r="E1361" s="38"/>
      <c r="F1361" s="157">
        <f>SUM(C1361:E1361)</f>
        <v>0</v>
      </c>
      <c r="G1361" s="158"/>
      <c r="H1361" s="36" t="s">
        <v>366</v>
      </c>
      <c r="I1361" s="68">
        <f>VLOOKUP($A1354,'CBT Wages'!$B$6:$AE$49,30,0)</f>
        <v>1</v>
      </c>
      <c r="J1361" s="161" t="s">
        <v>367</v>
      </c>
      <c r="K1361" s="162"/>
    </row>
    <row r="1362" spans="1:11">
      <c r="A1362" s="46" t="s">
        <v>368</v>
      </c>
      <c r="B1362" s="50">
        <v>0</v>
      </c>
      <c r="C1362" s="51">
        <v>0</v>
      </c>
      <c r="D1362" s="52"/>
      <c r="E1362" s="38"/>
      <c r="F1362" s="157">
        <f>SUM(D1362:E1362)</f>
        <v>0</v>
      </c>
      <c r="G1362" s="158"/>
      <c r="H1362" s="36" t="s">
        <v>369</v>
      </c>
      <c r="I1362" s="68"/>
      <c r="J1362" s="163"/>
      <c r="K1362" s="164"/>
    </row>
    <row r="1363" spans="1:11">
      <c r="A1363" s="46" t="s">
        <v>370</v>
      </c>
      <c r="B1363" s="50">
        <f>VLOOKUP($A1354,'CBT Wages'!$B$6:$AE$49,18,0)</f>
        <v>0</v>
      </c>
      <c r="C1363" s="51">
        <f>VLOOKUP($A1354,'CBT Wages'!$B$6:$AE$49,23,0)</f>
        <v>0</v>
      </c>
      <c r="D1363" s="52"/>
      <c r="E1363" s="38"/>
      <c r="F1363" s="157">
        <f>SUM(C1363:E1363)</f>
        <v>0</v>
      </c>
      <c r="G1363" s="158"/>
      <c r="H1363" s="36" t="s">
        <v>371</v>
      </c>
      <c r="I1363" s="68"/>
      <c r="J1363" s="163"/>
      <c r="K1363" s="164"/>
    </row>
    <row r="1364" spans="1:11">
      <c r="A1364" s="46" t="s">
        <v>372</v>
      </c>
      <c r="B1364" s="53">
        <v>0</v>
      </c>
      <c r="C1364" s="51">
        <f>VLOOKUP($A1354,'CBT Wages'!$B$6:$AE$49,25,0)</f>
        <v>1557</v>
      </c>
      <c r="D1364" s="52"/>
      <c r="E1364" s="38"/>
      <c r="F1364" s="157">
        <f>SUM(C1364:E1364)</f>
        <v>1557</v>
      </c>
      <c r="G1364" s="158"/>
      <c r="H1364" s="51"/>
      <c r="I1364" s="68"/>
      <c r="J1364" s="163"/>
      <c r="K1364" s="164"/>
    </row>
    <row r="1365" spans="1:11">
      <c r="A1365" s="46" t="s">
        <v>374</v>
      </c>
      <c r="B1365" s="53">
        <v>0</v>
      </c>
      <c r="C1365" s="51">
        <f>VLOOKUP($A1354,'CBT Wages'!$B$6:$AE$49,26,0)</f>
        <v>1156</v>
      </c>
      <c r="D1365" s="52"/>
      <c r="E1365" s="38"/>
      <c r="F1365" s="157">
        <f>SUM(C1365:E1365)</f>
        <v>1156</v>
      </c>
      <c r="G1365" s="158"/>
      <c r="H1365" s="51"/>
      <c r="I1365" s="68"/>
      <c r="J1365" s="163"/>
      <c r="K1365" s="164"/>
    </row>
    <row r="1366" spans="1:11">
      <c r="A1366" s="54" t="s">
        <v>375</v>
      </c>
      <c r="B1366" s="55"/>
      <c r="C1366" s="143"/>
      <c r="D1366" s="144"/>
      <c r="E1366" s="42"/>
      <c r="F1366" s="143">
        <f>SUM(D1366:E1366)</f>
        <v>0</v>
      </c>
      <c r="G1366" s="145"/>
      <c r="H1366" s="40"/>
      <c r="I1366" s="69"/>
      <c r="J1366" s="165"/>
      <c r="K1366" s="152"/>
    </row>
    <row r="1367" spans="1:11">
      <c r="A1367" s="56" t="s">
        <v>320</v>
      </c>
      <c r="B1367" s="57">
        <f>SUM(B1359:B1366)</f>
        <v>20471</v>
      </c>
      <c r="C1367" s="146">
        <f>SUM(C1359:D1366)</f>
        <v>22775</v>
      </c>
      <c r="D1367" s="147"/>
      <c r="E1367" s="58"/>
      <c r="F1367" s="146">
        <f>SUM(F1359:F1366)+F1357</f>
        <v>24445</v>
      </c>
      <c r="G1367" s="148">
        <f t="shared" ref="G1367" si="83">SUM(G1359:G1366)</f>
        <v>0</v>
      </c>
      <c r="H1367" s="59"/>
      <c r="I1367" s="70">
        <f>SUM(I1359:I1366)</f>
        <v>2553.4</v>
      </c>
      <c r="J1367" s="57" t="s">
        <v>376</v>
      </c>
      <c r="K1367" s="57" t="str">
        <f>VLOOKUP($A1354,'CBT Wages'!$B$6:$AF$49,6,0)</f>
        <v>DEO</v>
      </c>
    </row>
    <row r="1369" spans="1:11" ht="15.75">
      <c r="A1369" s="20" t="s">
        <v>337</v>
      </c>
      <c r="B1369" s="21"/>
      <c r="C1369" s="21"/>
      <c r="D1369" s="21"/>
      <c r="E1369" s="178" t="str">
        <f>+$E$1</f>
        <v>Salary Slip Oct 2019</v>
      </c>
      <c r="F1369" s="178"/>
      <c r="G1369" s="178"/>
      <c r="H1369" s="178"/>
      <c r="I1369" s="178"/>
      <c r="J1369" s="178"/>
      <c r="K1369" s="179"/>
    </row>
    <row r="1370" spans="1:11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>
      <c r="A1372" s="30">
        <f>+'CBT Wages'!B32</f>
        <v>3562030601</v>
      </c>
      <c r="B1372" s="124" t="str">
        <f>VLOOKUP($A1372,'CBT Wages'!$B$6:$AE$49,8,0)</f>
        <v>101309479356</v>
      </c>
      <c r="C1372" s="26"/>
      <c r="D1372" s="31">
        <f>VLOOKUP($A1372,'CBT Wages'!$B$6:$AE$49,9,0)</f>
        <v>6928605796</v>
      </c>
      <c r="E1372" s="31">
        <f>VLOOKUP($A1372,'CBT Wages'!$B$6:$AE$49,10,0)</f>
        <v>25</v>
      </c>
      <c r="F1372" s="31">
        <f>VLOOKUP($A1372,'CBT Wages'!$B$6:$AE$49,14,0)</f>
        <v>23.5</v>
      </c>
      <c r="G1372" s="32">
        <f>VLOOKUP($A1372,'CBT Wages'!$B$6:$AE$49,5,0)</f>
        <v>43424</v>
      </c>
      <c r="H1372" s="33" t="s">
        <v>349</v>
      </c>
      <c r="I1372" s="64">
        <v>0</v>
      </c>
      <c r="J1372" s="65"/>
      <c r="K1372" s="64">
        <v>0</v>
      </c>
    </row>
    <row r="1373" spans="1:11">
      <c r="A1373" s="34" t="s">
        <v>350</v>
      </c>
      <c r="B1373" s="31" t="str">
        <f>VLOOKUP($A1372,'CBT Wages'!$B$6:$AE$49,3,0)</f>
        <v>RINKU KUMAR</v>
      </c>
      <c r="C1373" s="21"/>
      <c r="D1373" s="21"/>
      <c r="E1373" s="35"/>
      <c r="F1373" s="35"/>
      <c r="G1373" s="35"/>
      <c r="H1373" s="151" t="s">
        <v>351</v>
      </c>
      <c r="I1373" s="174">
        <v>0</v>
      </c>
      <c r="J1373" s="176"/>
      <c r="K1373" s="174">
        <v>0</v>
      </c>
    </row>
    <row r="1374" spans="1:11">
      <c r="A1374" s="36" t="s">
        <v>352</v>
      </c>
      <c r="B1374" s="27" t="str">
        <f>VLOOKUP($A1372,'CBT Wages'!$B$6:$AE$49,4,0)</f>
        <v>RAJENDER SINGH</v>
      </c>
      <c r="C1374" s="21"/>
      <c r="D1374" s="21"/>
      <c r="E1374" s="28" t="s">
        <v>322</v>
      </c>
      <c r="F1374" s="37">
        <f>VLOOKUP($A1372,'CBT OT'!$B$6:$O$431,9,0)</f>
        <v>0</v>
      </c>
      <c r="G1374" s="38"/>
      <c r="H1374" s="152"/>
      <c r="I1374" s="175"/>
      <c r="J1374" s="177"/>
      <c r="K1374" s="175"/>
    </row>
    <row r="1375" spans="1:11">
      <c r="A1375" s="39" t="s">
        <v>353</v>
      </c>
      <c r="B1375" s="40" t="e">
        <f>VLOOKUP($A1372,'CBT Wages'!$B$6:$AR$49,44,0)</f>
        <v>#REF!</v>
      </c>
      <c r="C1375" s="41"/>
      <c r="D1375" s="41"/>
      <c r="E1375" s="35" t="s">
        <v>354</v>
      </c>
      <c r="F1375" s="37">
        <f>VLOOKUP($A1372,'CBT OT'!$B$6:$V$431,16,0)</f>
        <v>0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>
      <c r="A1376" s="168" t="s">
        <v>356</v>
      </c>
      <c r="B1376" s="169"/>
      <c r="C1376" s="163" t="s">
        <v>357</v>
      </c>
      <c r="D1376" s="164"/>
      <c r="E1376" s="45"/>
      <c r="F1376" s="170" t="s">
        <v>358</v>
      </c>
      <c r="G1376" s="164"/>
      <c r="H1376" s="171" t="s">
        <v>359</v>
      </c>
      <c r="I1376" s="161"/>
      <c r="J1376" s="172" t="s">
        <v>360</v>
      </c>
      <c r="K1376" s="173"/>
    </row>
    <row r="1377" spans="1:11">
      <c r="A1377" s="46" t="s">
        <v>361</v>
      </c>
      <c r="B1377" s="47">
        <f>VLOOKUP($A1372,'CBT Wages'!$B$6:$AE$49,15,0)</f>
        <v>18993</v>
      </c>
      <c r="C1377" s="31">
        <f>VLOOKUP($A1372,'CBT Wages'!$B$6:$AE$49,20,0)</f>
        <v>17853</v>
      </c>
      <c r="D1377" s="48"/>
      <c r="E1377" s="49"/>
      <c r="F1377" s="153">
        <f>SUM(C1377:E1377)</f>
        <v>17853</v>
      </c>
      <c r="G1377" s="154"/>
      <c r="H1377" s="34" t="s">
        <v>362</v>
      </c>
      <c r="I1377" s="26">
        <f>VLOOKUP($A1372,'CBT Wages'!$B$6:$AE$49,29,0)</f>
        <v>2265.7199999999998</v>
      </c>
      <c r="J1377" s="155"/>
      <c r="K1377" s="156"/>
    </row>
    <row r="1378" spans="1:11" ht="14.25">
      <c r="A1378" s="46" t="s">
        <v>363</v>
      </c>
      <c r="B1378" s="50">
        <f>VLOOKUP($A1372,'CBT Wages'!$B$6:$AE$49,16,0)</f>
        <v>0</v>
      </c>
      <c r="C1378" s="51">
        <f>VLOOKUP($A1372,'CBT Wages'!$B$6:$AE$49,21,0)</f>
        <v>0</v>
      </c>
      <c r="D1378" s="52"/>
      <c r="E1378" s="38"/>
      <c r="F1378" s="157">
        <f>SUM(C1378:E1378)</f>
        <v>0</v>
      </c>
      <c r="G1378" s="158"/>
      <c r="H1378" s="36" t="s">
        <v>364</v>
      </c>
      <c r="I1378" s="68">
        <f>VLOOKUP($A1372,'CBT Wages'!$B$6:$AE$49,28,0)</f>
        <v>153</v>
      </c>
      <c r="J1378" s="159">
        <f>F1385-I1385</f>
        <v>17949.28</v>
      </c>
      <c r="K1378" s="160"/>
    </row>
    <row r="1379" spans="1:11">
      <c r="A1379" s="46" t="s">
        <v>365</v>
      </c>
      <c r="B1379" s="50">
        <f>VLOOKUP($A1372,'CBT Wages'!$B$6:$AE$49,17,0)</f>
        <v>0</v>
      </c>
      <c r="C1379" s="51">
        <f>VLOOKUP($A1372,'CBT Wages'!$B$6:$AE$49,22,0)</f>
        <v>0</v>
      </c>
      <c r="D1379" s="52"/>
      <c r="E1379" s="38"/>
      <c r="F1379" s="157">
        <f>SUM(C1379:E1379)</f>
        <v>0</v>
      </c>
      <c r="G1379" s="158"/>
      <c r="H1379" s="36" t="s">
        <v>366</v>
      </c>
      <c r="I1379" s="68">
        <f>VLOOKUP($A1372,'CBT Wages'!$B$6:$AE$49,30,0)</f>
        <v>1</v>
      </c>
      <c r="J1379" s="161" t="s">
        <v>367</v>
      </c>
      <c r="K1379" s="162"/>
    </row>
    <row r="1380" spans="1:11">
      <c r="A1380" s="46" t="s">
        <v>368</v>
      </c>
      <c r="B1380" s="50">
        <v>0</v>
      </c>
      <c r="C1380" s="51">
        <v>0</v>
      </c>
      <c r="D1380" s="52"/>
      <c r="E1380" s="38"/>
      <c r="F1380" s="157">
        <f>SUM(D1380:E1380)</f>
        <v>0</v>
      </c>
      <c r="G1380" s="158"/>
      <c r="H1380" s="36" t="s">
        <v>369</v>
      </c>
      <c r="I1380" s="68"/>
      <c r="J1380" s="163"/>
      <c r="K1380" s="164"/>
    </row>
    <row r="1381" spans="1:11">
      <c r="A1381" s="46" t="s">
        <v>370</v>
      </c>
      <c r="B1381" s="50">
        <f>VLOOKUP($A1372,'CBT Wages'!$B$6:$AE$49,18,0)</f>
        <v>0</v>
      </c>
      <c r="C1381" s="51">
        <f>VLOOKUP($A1372,'CBT Wages'!$B$6:$AE$49,23,0)</f>
        <v>0</v>
      </c>
      <c r="D1381" s="52"/>
      <c r="E1381" s="38"/>
      <c r="F1381" s="157">
        <f>SUM(C1381:E1381)</f>
        <v>0</v>
      </c>
      <c r="G1381" s="158"/>
      <c r="H1381" s="36" t="s">
        <v>371</v>
      </c>
      <c r="I1381" s="68"/>
      <c r="J1381" s="163"/>
      <c r="K1381" s="164"/>
    </row>
    <row r="1382" spans="1:11">
      <c r="A1382" s="46" t="s">
        <v>372</v>
      </c>
      <c r="B1382" s="53">
        <v>0</v>
      </c>
      <c r="C1382" s="51">
        <f>VLOOKUP($A1372,'CBT Wages'!$B$6:$AE$49,25,0)</f>
        <v>1488</v>
      </c>
      <c r="D1382" s="52"/>
      <c r="E1382" s="38"/>
      <c r="F1382" s="157">
        <f>SUM(C1382:E1382)</f>
        <v>1488</v>
      </c>
      <c r="G1382" s="158"/>
      <c r="H1382" s="51"/>
      <c r="I1382" s="68"/>
      <c r="J1382" s="163"/>
      <c r="K1382" s="164"/>
    </row>
    <row r="1383" spans="1:11">
      <c r="A1383" s="46" t="s">
        <v>374</v>
      </c>
      <c r="B1383" s="53">
        <v>0</v>
      </c>
      <c r="C1383" s="51">
        <f>VLOOKUP($A1372,'CBT Wages'!$B$6:$AE$49,26,0)</f>
        <v>1028</v>
      </c>
      <c r="D1383" s="52"/>
      <c r="E1383" s="38"/>
      <c r="F1383" s="157">
        <f>SUM(C1383:E1383)</f>
        <v>1028</v>
      </c>
      <c r="G1383" s="158"/>
      <c r="H1383" s="51"/>
      <c r="I1383" s="68"/>
      <c r="J1383" s="163"/>
      <c r="K1383" s="164"/>
    </row>
    <row r="1384" spans="1:11">
      <c r="A1384" s="54" t="s">
        <v>375</v>
      </c>
      <c r="B1384" s="55"/>
      <c r="C1384" s="143"/>
      <c r="D1384" s="144"/>
      <c r="E1384" s="42"/>
      <c r="F1384" s="143">
        <f>SUM(D1384:E1384)</f>
        <v>0</v>
      </c>
      <c r="G1384" s="145"/>
      <c r="H1384" s="40"/>
      <c r="I1384" s="69"/>
      <c r="J1384" s="165"/>
      <c r="K1384" s="152"/>
    </row>
    <row r="1385" spans="1:11">
      <c r="A1385" s="56" t="s">
        <v>320</v>
      </c>
      <c r="B1385" s="57">
        <f>SUM(B1377:B1384)</f>
        <v>18993</v>
      </c>
      <c r="C1385" s="146">
        <f>SUM(C1377:D1384)</f>
        <v>20369</v>
      </c>
      <c r="D1385" s="147"/>
      <c r="E1385" s="58"/>
      <c r="F1385" s="146">
        <f>SUM(F1377:F1384)+F1375</f>
        <v>20369</v>
      </c>
      <c r="G1385" s="148">
        <f t="shared" ref="G1385" si="84">SUM(G1377:G1384)</f>
        <v>0</v>
      </c>
      <c r="H1385" s="59"/>
      <c r="I1385" s="70">
        <f>SUM(I1377:I1384)</f>
        <v>2419.7199999999998</v>
      </c>
      <c r="J1385" s="57" t="s">
        <v>376</v>
      </c>
      <c r="K1385" s="57" t="str">
        <f>VLOOKUP($A1372,'CBT Wages'!$B$6:$AF$49,6,0)</f>
        <v>DEO</v>
      </c>
    </row>
    <row r="1387" spans="1:11" ht="15.75">
      <c r="A1387" s="20" t="s">
        <v>337</v>
      </c>
      <c r="B1387" s="21"/>
      <c r="C1387" s="21"/>
      <c r="D1387" s="21"/>
      <c r="E1387" s="178" t="str">
        <f>+$E$1</f>
        <v>Salary Slip Oct 2019</v>
      </c>
      <c r="F1387" s="178"/>
      <c r="G1387" s="178"/>
      <c r="H1387" s="178"/>
      <c r="I1387" s="178"/>
      <c r="J1387" s="178"/>
      <c r="K1387" s="179"/>
    </row>
    <row r="1388" spans="1:11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>
      <c r="A1390" s="30">
        <f>+'CBT Wages'!B33</f>
        <v>3562030603</v>
      </c>
      <c r="B1390" s="31" t="str">
        <f>VLOOKUP($A1390,'CBT Wages'!$B$6:$AE$49,8,0)</f>
        <v>101371052075</v>
      </c>
      <c r="C1390" s="26"/>
      <c r="D1390" s="31" t="str">
        <f>VLOOKUP($A1390,'CBT Wages'!$B$6:$AE$49,9,0)</f>
        <v>6928605805</v>
      </c>
      <c r="E1390" s="31">
        <f>VLOOKUP($A1390,'CBT Wages'!$B$6:$AE$49,10,0)</f>
        <v>25</v>
      </c>
      <c r="F1390" s="31">
        <f>VLOOKUP($A1390,'CBT Wages'!$B$6:$AE$49,14,0)</f>
        <v>24</v>
      </c>
      <c r="G1390" s="32">
        <f>VLOOKUP($A1390,'CBT Wages'!$B$6:$AE$49,5,0)</f>
        <v>43434</v>
      </c>
      <c r="H1390" s="33" t="s">
        <v>349</v>
      </c>
      <c r="I1390" s="64">
        <v>0</v>
      </c>
      <c r="J1390" s="65"/>
      <c r="K1390" s="64">
        <v>0</v>
      </c>
    </row>
    <row r="1391" spans="1:11">
      <c r="A1391" s="34" t="s">
        <v>350</v>
      </c>
      <c r="B1391" s="31" t="str">
        <f>VLOOKUP($A1390,'CBT Wages'!$B$6:$AE$49,3,0)</f>
        <v>AJIT SINGH</v>
      </c>
      <c r="C1391" s="21"/>
      <c r="D1391" s="21"/>
      <c r="E1391" s="35"/>
      <c r="F1391" s="35"/>
      <c r="G1391" s="35"/>
      <c r="H1391" s="151" t="s">
        <v>351</v>
      </c>
      <c r="I1391" s="174">
        <v>0</v>
      </c>
      <c r="J1391" s="176"/>
      <c r="K1391" s="174">
        <v>0</v>
      </c>
    </row>
    <row r="1392" spans="1:11">
      <c r="A1392" s="36" t="s">
        <v>352</v>
      </c>
      <c r="B1392" s="27" t="str">
        <f>VLOOKUP($A1390,'CBT Wages'!$B$6:$AE$49,4,0)</f>
        <v>OM PRAKASH</v>
      </c>
      <c r="C1392" s="21"/>
      <c r="D1392" s="21"/>
      <c r="E1392" s="28" t="s">
        <v>322</v>
      </c>
      <c r="F1392" s="37">
        <f>VLOOKUP($A1390,'CBT OT'!$B$6:$O$431,9,0)</f>
        <v>3.7</v>
      </c>
      <c r="G1392" s="38"/>
      <c r="H1392" s="152"/>
      <c r="I1392" s="175"/>
      <c r="J1392" s="177"/>
      <c r="K1392" s="175"/>
    </row>
    <row r="1393" spans="1:11">
      <c r="A1393" s="39" t="s">
        <v>353</v>
      </c>
      <c r="B1393" s="40" t="e">
        <f>VLOOKUP($A1390,'CBT Wages'!$B$6:$AR$49,44,0)</f>
        <v>#REF!</v>
      </c>
      <c r="C1393" s="41"/>
      <c r="D1393" s="41"/>
      <c r="E1393" s="35" t="s">
        <v>354</v>
      </c>
      <c r="F1393" s="37">
        <f>VLOOKUP($A1390,'CBT OT'!$B$6:$V$431,16,0)</f>
        <v>678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>
      <c r="A1394" s="168" t="s">
        <v>356</v>
      </c>
      <c r="B1394" s="169"/>
      <c r="C1394" s="163" t="s">
        <v>357</v>
      </c>
      <c r="D1394" s="164"/>
      <c r="E1394" s="45"/>
      <c r="F1394" s="170" t="s">
        <v>358</v>
      </c>
      <c r="G1394" s="164"/>
      <c r="H1394" s="171" t="s">
        <v>359</v>
      </c>
      <c r="I1394" s="161"/>
      <c r="J1394" s="172" t="s">
        <v>360</v>
      </c>
      <c r="K1394" s="173"/>
    </row>
    <row r="1395" spans="1:11">
      <c r="A1395" s="46" t="s">
        <v>361</v>
      </c>
      <c r="B1395" s="47">
        <f>VLOOKUP($A1390,'CBT Wages'!$B$6:$AE$49,15,0)</f>
        <v>19070</v>
      </c>
      <c r="C1395" s="31">
        <f>VLOOKUP($A1390,'CBT Wages'!$B$6:$AE$49,20,0)</f>
        <v>18307</v>
      </c>
      <c r="D1395" s="48"/>
      <c r="E1395" s="49"/>
      <c r="F1395" s="153">
        <f>SUM(C1395:E1395)</f>
        <v>18307</v>
      </c>
      <c r="G1395" s="154"/>
      <c r="H1395" s="34" t="s">
        <v>362</v>
      </c>
      <c r="I1395" s="26">
        <f>VLOOKUP($A1390,'CBT Wages'!$B$6:$AE$49,29,0)</f>
        <v>2336.88</v>
      </c>
      <c r="J1395" s="155"/>
      <c r="K1395" s="156"/>
    </row>
    <row r="1396" spans="1:11" ht="14.25">
      <c r="A1396" s="46" t="s">
        <v>363</v>
      </c>
      <c r="B1396" s="50">
        <f>VLOOKUP($A1390,'CBT Wages'!$B$6:$AE$49,16,0)</f>
        <v>2041</v>
      </c>
      <c r="C1396" s="51">
        <f>VLOOKUP($A1390,'CBT Wages'!$B$6:$AE$49,21,0)</f>
        <v>1959</v>
      </c>
      <c r="D1396" s="52"/>
      <c r="E1396" s="38"/>
      <c r="F1396" s="157">
        <f>SUM(C1396:E1396)</f>
        <v>1959</v>
      </c>
      <c r="G1396" s="158"/>
      <c r="H1396" s="36" t="s">
        <v>364</v>
      </c>
      <c r="I1396" s="68">
        <f>VLOOKUP($A1390,'CBT Wages'!$B$6:$AE$49,28,0)</f>
        <v>0</v>
      </c>
      <c r="J1396" s="159">
        <f>F1403-I1403</f>
        <v>21298.12</v>
      </c>
      <c r="K1396" s="160"/>
    </row>
    <row r="1397" spans="1:11">
      <c r="A1397" s="46" t="s">
        <v>365</v>
      </c>
      <c r="B1397" s="50">
        <f>VLOOKUP($A1390,'CBT Wages'!$B$6:$AE$49,17,0)</f>
        <v>0</v>
      </c>
      <c r="C1397" s="51">
        <f>VLOOKUP($A1390,'CBT Wages'!$B$6:$AE$49,22,0)</f>
        <v>0</v>
      </c>
      <c r="D1397" s="52"/>
      <c r="E1397" s="38"/>
      <c r="F1397" s="157">
        <f>SUM(C1397:E1397)</f>
        <v>0</v>
      </c>
      <c r="G1397" s="158"/>
      <c r="H1397" s="36" t="s">
        <v>366</v>
      </c>
      <c r="I1397" s="68">
        <f>VLOOKUP($A1390,'CBT Wages'!$B$6:$AE$49,30,0)</f>
        <v>1</v>
      </c>
      <c r="J1397" s="161" t="s">
        <v>367</v>
      </c>
      <c r="K1397" s="162"/>
    </row>
    <row r="1398" spans="1:11">
      <c r="A1398" s="46" t="s">
        <v>368</v>
      </c>
      <c r="B1398" s="50">
        <v>0</v>
      </c>
      <c r="C1398" s="51">
        <v>0</v>
      </c>
      <c r="D1398" s="52"/>
      <c r="E1398" s="38"/>
      <c r="F1398" s="157">
        <f>SUM(D1398:E1398)</f>
        <v>0</v>
      </c>
      <c r="G1398" s="158"/>
      <c r="H1398" s="36" t="s">
        <v>369</v>
      </c>
      <c r="I1398" s="68"/>
      <c r="J1398" s="163"/>
      <c r="K1398" s="164"/>
    </row>
    <row r="1399" spans="1:11">
      <c r="A1399" s="46" t="s">
        <v>370</v>
      </c>
      <c r="B1399" s="50">
        <f>VLOOKUP($A1390,'CBT Wages'!$B$6:$AE$49,18,0)</f>
        <v>0</v>
      </c>
      <c r="C1399" s="51">
        <f>VLOOKUP($A1390,'CBT Wages'!$B$6:$AE$49,23,0)</f>
        <v>0</v>
      </c>
      <c r="D1399" s="52"/>
      <c r="E1399" s="38"/>
      <c r="F1399" s="157">
        <f>SUM(C1399:E1399)</f>
        <v>0</v>
      </c>
      <c r="G1399" s="158"/>
      <c r="H1399" s="36" t="s">
        <v>371</v>
      </c>
      <c r="I1399" s="68"/>
      <c r="J1399" s="163"/>
      <c r="K1399" s="164"/>
    </row>
    <row r="1400" spans="1:11">
      <c r="A1400" s="46" t="s">
        <v>372</v>
      </c>
      <c r="B1400" s="53">
        <v>0</v>
      </c>
      <c r="C1400" s="51">
        <f>VLOOKUP($A1390,'CBT Wages'!$B$6:$AE$49,25,0)</f>
        <v>1525</v>
      </c>
      <c r="D1400" s="52"/>
      <c r="E1400" s="38"/>
      <c r="F1400" s="157">
        <f>SUM(C1400:E1400)</f>
        <v>1525</v>
      </c>
      <c r="G1400" s="158"/>
      <c r="H1400" s="51"/>
      <c r="I1400" s="68"/>
      <c r="J1400" s="163"/>
      <c r="K1400" s="164"/>
    </row>
    <row r="1401" spans="1:11">
      <c r="A1401" s="46" t="s">
        <v>374</v>
      </c>
      <c r="B1401" s="53">
        <v>0</v>
      </c>
      <c r="C1401" s="51">
        <f>VLOOKUP($A1390,'CBT Wages'!$B$6:$AE$49,26,0)</f>
        <v>1167</v>
      </c>
      <c r="D1401" s="52"/>
      <c r="E1401" s="38"/>
      <c r="F1401" s="157">
        <f>SUM(C1401:E1401)</f>
        <v>1167</v>
      </c>
      <c r="G1401" s="158"/>
      <c r="H1401" s="51"/>
      <c r="I1401" s="68"/>
      <c r="J1401" s="163"/>
      <c r="K1401" s="164"/>
    </row>
    <row r="1402" spans="1:11">
      <c r="A1402" s="54" t="s">
        <v>375</v>
      </c>
      <c r="B1402" s="55"/>
      <c r="C1402" s="143"/>
      <c r="D1402" s="144"/>
      <c r="E1402" s="42"/>
      <c r="F1402" s="143">
        <f>SUM(D1402:E1402)</f>
        <v>0</v>
      </c>
      <c r="G1402" s="145"/>
      <c r="H1402" s="40"/>
      <c r="I1402" s="69"/>
      <c r="J1402" s="165"/>
      <c r="K1402" s="152"/>
    </row>
    <row r="1403" spans="1:11">
      <c r="A1403" s="56" t="s">
        <v>320</v>
      </c>
      <c r="B1403" s="57">
        <f>SUM(B1395:B1402)</f>
        <v>21111</v>
      </c>
      <c r="C1403" s="146">
        <f>SUM(C1395:D1402)</f>
        <v>22958</v>
      </c>
      <c r="D1403" s="147"/>
      <c r="E1403" s="58"/>
      <c r="F1403" s="146">
        <f>SUM(F1395:F1402)+F1393</f>
        <v>23636</v>
      </c>
      <c r="G1403" s="148">
        <f t="shared" ref="G1403" si="85">SUM(G1395:G1402)</f>
        <v>0</v>
      </c>
      <c r="H1403" s="59"/>
      <c r="I1403" s="70">
        <f>SUM(I1395:I1402)</f>
        <v>2337.88</v>
      </c>
      <c r="J1403" s="57" t="s">
        <v>376</v>
      </c>
      <c r="K1403" s="57" t="str">
        <f>VLOOKUP($A1390,'CBT Wages'!$B$6:$AF$49,6,0)</f>
        <v>DEO</v>
      </c>
    </row>
    <row r="1405" spans="1:11" ht="15.75">
      <c r="A1405" s="20" t="s">
        <v>337</v>
      </c>
      <c r="B1405" s="21"/>
      <c r="C1405" s="21"/>
      <c r="D1405" s="21"/>
      <c r="E1405" s="178" t="str">
        <f>+$E$1</f>
        <v>Salary Slip Oct 2019</v>
      </c>
      <c r="F1405" s="178"/>
      <c r="G1405" s="178"/>
      <c r="H1405" s="178"/>
      <c r="I1405" s="178"/>
      <c r="J1405" s="178"/>
      <c r="K1405" s="179"/>
    </row>
    <row r="1406" spans="1:11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>
      <c r="A1408" s="30" t="e">
        <f>+'CBT Wages'!#REF!</f>
        <v>#REF!</v>
      </c>
      <c r="B1408" s="124" t="e">
        <f>VLOOKUP($A1408,'CBT Wages'!$B$6:$AE$49,8,0)</f>
        <v>#REF!</v>
      </c>
      <c r="C1408" s="26"/>
      <c r="D1408" s="31" t="e">
        <f>VLOOKUP($A1408,'CBT Wages'!$B$6:$AE$49,9,0)</f>
        <v>#REF!</v>
      </c>
      <c r="E1408" s="31" t="e">
        <f>VLOOKUP($A1408,'CBT Wages'!$B$6:$AE$49,10,0)</f>
        <v>#REF!</v>
      </c>
      <c r="F1408" s="31" t="e">
        <f>VLOOKUP($A1408,'CBT Wages'!$B$6:$AE$49,14,0)</f>
        <v>#REF!</v>
      </c>
      <c r="G1408" s="32" t="e">
        <f>VLOOKUP($A1408,'CBT Wages'!$B$6:$AE$49,5,0)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>
      <c r="A1409" s="34" t="s">
        <v>350</v>
      </c>
      <c r="B1409" s="31" t="e">
        <f>VLOOKUP($A1408,'CBT Wages'!$B$6:$AE$49,3,0)</f>
        <v>#REF!</v>
      </c>
      <c r="C1409" s="21"/>
      <c r="D1409" s="21"/>
      <c r="E1409" s="35"/>
      <c r="F1409" s="35"/>
      <c r="G1409" s="35"/>
      <c r="H1409" s="151" t="s">
        <v>351</v>
      </c>
      <c r="I1409" s="174">
        <v>0</v>
      </c>
      <c r="J1409" s="176"/>
      <c r="K1409" s="174">
        <v>0</v>
      </c>
    </row>
    <row r="1410" spans="1:11">
      <c r="A1410" s="36" t="s">
        <v>352</v>
      </c>
      <c r="B1410" s="27" t="e">
        <f>VLOOKUP($A1408,'CBT Wages'!$B$6:$AE$49,4,0)</f>
        <v>#REF!</v>
      </c>
      <c r="C1410" s="21"/>
      <c r="D1410" s="21"/>
      <c r="E1410" s="28" t="s">
        <v>322</v>
      </c>
      <c r="F1410" s="37" t="e">
        <f>VLOOKUP($A1408,'CBT OT'!$B$6:$O$431,9,0)</f>
        <v>#REF!</v>
      </c>
      <c r="G1410" s="38"/>
      <c r="H1410" s="152"/>
      <c r="I1410" s="175"/>
      <c r="J1410" s="177"/>
      <c r="K1410" s="175"/>
    </row>
    <row r="1411" spans="1:11">
      <c r="A1411" s="39" t="s">
        <v>353</v>
      </c>
      <c r="B1411" s="40" t="e">
        <f>VLOOKUP($A1408,'CBT Wages'!$B$6:$AR$49,44,0)</f>
        <v>#REF!</v>
      </c>
      <c r="C1411" s="41"/>
      <c r="D1411" s="41"/>
      <c r="E1411" s="35" t="s">
        <v>354</v>
      </c>
      <c r="F1411" s="37" t="e">
        <f>VLOOKUP($A1408,'CBT OT'!$B$6:$V$431,16,0)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>
      <c r="A1412" s="168" t="s">
        <v>356</v>
      </c>
      <c r="B1412" s="169"/>
      <c r="C1412" s="163" t="s">
        <v>357</v>
      </c>
      <c r="D1412" s="164"/>
      <c r="E1412" s="45"/>
      <c r="F1412" s="170" t="s">
        <v>358</v>
      </c>
      <c r="G1412" s="164"/>
      <c r="H1412" s="171" t="s">
        <v>359</v>
      </c>
      <c r="I1412" s="161"/>
      <c r="J1412" s="172" t="s">
        <v>360</v>
      </c>
      <c r="K1412" s="173"/>
    </row>
    <row r="1413" spans="1:11">
      <c r="A1413" s="46" t="s">
        <v>361</v>
      </c>
      <c r="B1413" s="47" t="e">
        <f>VLOOKUP($A1408,'CBT Wages'!$B$6:$AE$49,15,0)</f>
        <v>#REF!</v>
      </c>
      <c r="C1413" s="31" t="e">
        <f>VLOOKUP($A1408,'CBT Wages'!$B$6:$AE$49,20,0)</f>
        <v>#REF!</v>
      </c>
      <c r="D1413" s="48"/>
      <c r="E1413" s="49"/>
      <c r="F1413" s="153" t="e">
        <f>SUM(C1413:E1413)</f>
        <v>#REF!</v>
      </c>
      <c r="G1413" s="154"/>
      <c r="H1413" s="34" t="s">
        <v>362</v>
      </c>
      <c r="I1413" s="26" t="e">
        <f>VLOOKUP($A1408,'CBT Wages'!$B$6:$AE$49,29,0)</f>
        <v>#REF!</v>
      </c>
      <c r="J1413" s="155"/>
      <c r="K1413" s="156"/>
    </row>
    <row r="1414" spans="1:11" ht="14.25">
      <c r="A1414" s="46" t="s">
        <v>363</v>
      </c>
      <c r="B1414" s="50" t="e">
        <f>VLOOKUP($A1408,'CBT Wages'!$B$6:$AE$49,16,0)</f>
        <v>#REF!</v>
      </c>
      <c r="C1414" s="51" t="e">
        <f>VLOOKUP($A1408,'CBT Wages'!$B$6:$AE$49,21,0)</f>
        <v>#REF!</v>
      </c>
      <c r="D1414" s="52"/>
      <c r="E1414" s="38"/>
      <c r="F1414" s="157" t="e">
        <f>SUM(C1414:E1414)</f>
        <v>#REF!</v>
      </c>
      <c r="G1414" s="158"/>
      <c r="H1414" s="36" t="s">
        <v>364</v>
      </c>
      <c r="I1414" s="68" t="e">
        <f>VLOOKUP($A1408,'CBT Wages'!$B$6:$AE$49,28,0)</f>
        <v>#REF!</v>
      </c>
      <c r="J1414" s="159" t="e">
        <f>F1421-I1421</f>
        <v>#REF!</v>
      </c>
      <c r="K1414" s="160"/>
    </row>
    <row r="1415" spans="1:11">
      <c r="A1415" s="46" t="s">
        <v>365</v>
      </c>
      <c r="B1415" s="50" t="e">
        <f>VLOOKUP($A1408,'CBT Wages'!$B$6:$AE$49,17,0)</f>
        <v>#REF!</v>
      </c>
      <c r="C1415" s="51" t="e">
        <f>VLOOKUP($A1408,'CBT Wages'!$B$6:$AE$49,22,0)</f>
        <v>#REF!</v>
      </c>
      <c r="D1415" s="52"/>
      <c r="E1415" s="38"/>
      <c r="F1415" s="157" t="e">
        <f>SUM(C1415:E1415)</f>
        <v>#REF!</v>
      </c>
      <c r="G1415" s="158"/>
      <c r="H1415" s="36" t="s">
        <v>366</v>
      </c>
      <c r="I1415" s="68" t="e">
        <f>VLOOKUP($A1408,'CBT Wages'!$B$6:$AE$49,30,0)</f>
        <v>#REF!</v>
      </c>
      <c r="J1415" s="161" t="s">
        <v>367</v>
      </c>
      <c r="K1415" s="162"/>
    </row>
    <row r="1416" spans="1:11">
      <c r="A1416" s="46" t="s">
        <v>368</v>
      </c>
      <c r="B1416" s="50">
        <v>0</v>
      </c>
      <c r="C1416" s="51">
        <v>0</v>
      </c>
      <c r="D1416" s="52"/>
      <c r="E1416" s="38"/>
      <c r="F1416" s="157">
        <f>SUM(D1416:E1416)</f>
        <v>0</v>
      </c>
      <c r="G1416" s="158"/>
      <c r="H1416" s="36" t="s">
        <v>369</v>
      </c>
      <c r="I1416" s="68"/>
      <c r="J1416" s="163"/>
      <c r="K1416" s="164"/>
    </row>
    <row r="1417" spans="1:11">
      <c r="A1417" s="46" t="s">
        <v>370</v>
      </c>
      <c r="B1417" s="50" t="e">
        <f>VLOOKUP($A1408,'CBT Wages'!$B$6:$AE$49,18,0)</f>
        <v>#REF!</v>
      </c>
      <c r="C1417" s="51" t="e">
        <f>VLOOKUP($A1408,'CBT Wages'!$B$6:$AE$49,23,0)</f>
        <v>#REF!</v>
      </c>
      <c r="D1417" s="52"/>
      <c r="E1417" s="38"/>
      <c r="F1417" s="157" t="e">
        <f>SUM(C1417:E1417)</f>
        <v>#REF!</v>
      </c>
      <c r="G1417" s="158"/>
      <c r="H1417" s="36" t="s">
        <v>371</v>
      </c>
      <c r="I1417" s="68"/>
      <c r="J1417" s="163"/>
      <c r="K1417" s="164"/>
    </row>
    <row r="1418" spans="1:11">
      <c r="A1418" s="46" t="s">
        <v>372</v>
      </c>
      <c r="B1418" s="53">
        <v>0</v>
      </c>
      <c r="C1418" s="51" t="e">
        <f>VLOOKUP($A1408,'CBT Wages'!$B$6:$AE$49,25,0)</f>
        <v>#REF!</v>
      </c>
      <c r="D1418" s="52"/>
      <c r="E1418" s="38"/>
      <c r="F1418" s="157" t="e">
        <f>SUM(C1418:E1418)</f>
        <v>#REF!</v>
      </c>
      <c r="G1418" s="158"/>
      <c r="H1418" s="51"/>
      <c r="I1418" s="68"/>
      <c r="J1418" s="163"/>
      <c r="K1418" s="164"/>
    </row>
    <row r="1419" spans="1:11">
      <c r="A1419" s="46" t="s">
        <v>374</v>
      </c>
      <c r="B1419" s="53">
        <v>0</v>
      </c>
      <c r="C1419" s="51" t="e">
        <f>VLOOKUP($A1408,'CBT Wages'!$B$6:$AE$49,26,0)</f>
        <v>#REF!</v>
      </c>
      <c r="D1419" s="52"/>
      <c r="E1419" s="38"/>
      <c r="F1419" s="157" t="e">
        <f>SUM(C1419:E1419)</f>
        <v>#REF!</v>
      </c>
      <c r="G1419" s="158"/>
      <c r="H1419" s="51"/>
      <c r="I1419" s="68"/>
      <c r="J1419" s="163"/>
      <c r="K1419" s="164"/>
    </row>
    <row r="1420" spans="1:11">
      <c r="A1420" s="54" t="s">
        <v>375</v>
      </c>
      <c r="B1420" s="55"/>
      <c r="C1420" s="143"/>
      <c r="D1420" s="144"/>
      <c r="E1420" s="42"/>
      <c r="F1420" s="143">
        <f>SUM(D1420:E1420)</f>
        <v>0</v>
      </c>
      <c r="G1420" s="145"/>
      <c r="H1420" s="40"/>
      <c r="I1420" s="69"/>
      <c r="J1420" s="165"/>
      <c r="K1420" s="152"/>
    </row>
    <row r="1421" spans="1:11">
      <c r="A1421" s="56" t="s">
        <v>320</v>
      </c>
      <c r="B1421" s="57" t="e">
        <f>SUM(B1413:B1420)</f>
        <v>#REF!</v>
      </c>
      <c r="C1421" s="146" t="e">
        <f>SUM(C1413:D1420)</f>
        <v>#REF!</v>
      </c>
      <c r="D1421" s="147"/>
      <c r="E1421" s="58"/>
      <c r="F1421" s="146" t="e">
        <f>SUM(F1413:F1420)+F1411</f>
        <v>#REF!</v>
      </c>
      <c r="G1421" s="148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Wages'!$B$6:$AF$49,6,0)</f>
        <v>#REF!</v>
      </c>
    </row>
    <row r="1423" spans="1:11" ht="15.75">
      <c r="A1423" s="20" t="s">
        <v>337</v>
      </c>
      <c r="B1423" s="21"/>
      <c r="C1423" s="21"/>
      <c r="D1423" s="21"/>
      <c r="E1423" s="178" t="str">
        <f>+$E$1</f>
        <v>Salary Slip Oct 2019</v>
      </c>
      <c r="F1423" s="178"/>
      <c r="G1423" s="178"/>
      <c r="H1423" s="178"/>
      <c r="I1423" s="178"/>
      <c r="J1423" s="178"/>
      <c r="K1423" s="179"/>
    </row>
    <row r="1424" spans="1:11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>
      <c r="A1426" s="30">
        <f>+'CBT Wages'!B34</f>
        <v>3562030602</v>
      </c>
      <c r="B1426" s="31" t="str">
        <f>VLOOKUP($A1426,'CBT Wages'!$B$6:$AE$49,8,0)</f>
        <v>100050135649</v>
      </c>
      <c r="C1426" s="26"/>
      <c r="D1426" s="31">
        <f>VLOOKUP($A1426,'CBT Wages'!$B$6:$AE$49,9,0)</f>
        <v>6923794371</v>
      </c>
      <c r="E1426" s="31">
        <f>VLOOKUP($A1426,'CBT Wages'!$B$6:$AE$49,10,0)</f>
        <v>25</v>
      </c>
      <c r="F1426" s="31">
        <f>VLOOKUP($A1426,'CBT Wages'!$B$6:$AE$49,14,0)</f>
        <v>24</v>
      </c>
      <c r="G1426" s="32">
        <f>VLOOKUP($A1426,'CBT Wages'!$B$6:$AE$49,5,0)</f>
        <v>43435</v>
      </c>
      <c r="H1426" s="33" t="s">
        <v>349</v>
      </c>
      <c r="I1426" s="64">
        <v>0</v>
      </c>
      <c r="J1426" s="65"/>
      <c r="K1426" s="64">
        <v>0</v>
      </c>
    </row>
    <row r="1427" spans="1:11">
      <c r="A1427" s="34" t="s">
        <v>350</v>
      </c>
      <c r="B1427" s="31" t="str">
        <f>VLOOKUP($A1426,'CBT Wages'!$B$6:$AE$49,3,0)</f>
        <v>Kamlesh Kumar</v>
      </c>
      <c r="C1427" s="21"/>
      <c r="D1427" s="21"/>
      <c r="E1427" s="35"/>
      <c r="F1427" s="35"/>
      <c r="G1427" s="35"/>
      <c r="H1427" s="151" t="s">
        <v>351</v>
      </c>
      <c r="I1427" s="174">
        <v>0</v>
      </c>
      <c r="J1427" s="176"/>
      <c r="K1427" s="174">
        <v>0</v>
      </c>
    </row>
    <row r="1428" spans="1:11">
      <c r="A1428" s="36" t="s">
        <v>352</v>
      </c>
      <c r="B1428" s="27" t="str">
        <f>VLOOKUP($A1426,'CBT Wages'!$B$6:$AE$49,4,0)</f>
        <v>RAVINDER LAL</v>
      </c>
      <c r="C1428" s="21"/>
      <c r="D1428" s="21"/>
      <c r="E1428" s="28" t="s">
        <v>322</v>
      </c>
      <c r="F1428" s="37">
        <f>VLOOKUP($A1426,'CBT OT'!$B$6:$O$431,9,0)</f>
        <v>0</v>
      </c>
      <c r="G1428" s="38"/>
      <c r="H1428" s="152"/>
      <c r="I1428" s="175"/>
      <c r="J1428" s="177"/>
      <c r="K1428" s="175"/>
    </row>
    <row r="1429" spans="1:11">
      <c r="A1429" s="39" t="s">
        <v>353</v>
      </c>
      <c r="B1429" s="40" t="e">
        <f>VLOOKUP($A1426,'CBT Wages'!$B$6:$AR$49,44,0)</f>
        <v>#REF!</v>
      </c>
      <c r="C1429" s="41"/>
      <c r="D1429" s="41"/>
      <c r="E1429" s="35" t="s">
        <v>354</v>
      </c>
      <c r="F1429" s="37">
        <f>VLOOKUP($A1426,'CBT OT'!$B$6:$V$431,16,0)</f>
        <v>0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>
      <c r="A1430" s="168" t="s">
        <v>356</v>
      </c>
      <c r="B1430" s="169"/>
      <c r="C1430" s="163" t="s">
        <v>357</v>
      </c>
      <c r="D1430" s="164"/>
      <c r="E1430" s="45"/>
      <c r="F1430" s="170" t="s">
        <v>358</v>
      </c>
      <c r="G1430" s="164"/>
      <c r="H1430" s="171" t="s">
        <v>359</v>
      </c>
      <c r="I1430" s="161"/>
      <c r="J1430" s="172" t="s">
        <v>360</v>
      </c>
      <c r="K1430" s="173"/>
    </row>
    <row r="1431" spans="1:11">
      <c r="A1431" s="46" t="s">
        <v>361</v>
      </c>
      <c r="B1431" s="47">
        <f>VLOOKUP($A1426,'CBT Wages'!$B$6:$AE$49,15,0)</f>
        <v>19070</v>
      </c>
      <c r="C1431" s="31">
        <f>VLOOKUP($A1426,'CBT Wages'!$B$6:$AE$49,20,0)</f>
        <v>18307</v>
      </c>
      <c r="D1431" s="48"/>
      <c r="E1431" s="49"/>
      <c r="F1431" s="153">
        <f>SUM(C1431:E1431)</f>
        <v>18307</v>
      </c>
      <c r="G1431" s="154"/>
      <c r="H1431" s="34" t="s">
        <v>362</v>
      </c>
      <c r="I1431" s="26">
        <f>VLOOKUP($A1426,'CBT Wages'!$B$6:$AE$49,29,0)</f>
        <v>2329.7999999999997</v>
      </c>
      <c r="J1431" s="155"/>
      <c r="K1431" s="156"/>
    </row>
    <row r="1432" spans="1:11" ht="14.25">
      <c r="A1432" s="46" t="s">
        <v>363</v>
      </c>
      <c r="B1432" s="50">
        <f>VLOOKUP($A1426,'CBT Wages'!$B$6:$AE$49,16,0)</f>
        <v>960</v>
      </c>
      <c r="C1432" s="51">
        <f>VLOOKUP($A1426,'CBT Wages'!$B$6:$AE$49,21,0)</f>
        <v>922</v>
      </c>
      <c r="D1432" s="52"/>
      <c r="E1432" s="38"/>
      <c r="F1432" s="157">
        <f>SUM(C1432:E1432)</f>
        <v>922</v>
      </c>
      <c r="G1432" s="158"/>
      <c r="H1432" s="36" t="s">
        <v>364</v>
      </c>
      <c r="I1432" s="68">
        <f>VLOOKUP($A1426,'CBT Wages'!$B$6:$AE$49,28,0)</f>
        <v>164</v>
      </c>
      <c r="J1432" s="159">
        <f>F1439-I1439</f>
        <v>19367.2</v>
      </c>
      <c r="K1432" s="160"/>
    </row>
    <row r="1433" spans="1:11">
      <c r="A1433" s="46" t="s">
        <v>365</v>
      </c>
      <c r="B1433" s="50">
        <f>VLOOKUP($A1426,'CBT Wages'!$B$6:$AE$49,17,0)</f>
        <v>0</v>
      </c>
      <c r="C1433" s="51">
        <f>VLOOKUP($A1426,'CBT Wages'!$B$6:$AE$49,22,0)</f>
        <v>0</v>
      </c>
      <c r="D1433" s="52"/>
      <c r="E1433" s="38"/>
      <c r="F1433" s="157">
        <f>SUM(C1433:E1433)</f>
        <v>0</v>
      </c>
      <c r="G1433" s="158"/>
      <c r="H1433" s="36" t="s">
        <v>366</v>
      </c>
      <c r="I1433" s="68">
        <f>VLOOKUP($A1426,'CBT Wages'!$B$6:$AE$49,30,0)</f>
        <v>1</v>
      </c>
      <c r="J1433" s="161" t="s">
        <v>367</v>
      </c>
      <c r="K1433" s="162"/>
    </row>
    <row r="1434" spans="1:11">
      <c r="A1434" s="46" t="s">
        <v>368</v>
      </c>
      <c r="B1434" s="50">
        <v>0</v>
      </c>
      <c r="C1434" s="51">
        <v>0</v>
      </c>
      <c r="D1434" s="52"/>
      <c r="E1434" s="38"/>
      <c r="F1434" s="157">
        <f>SUM(D1434:E1434)</f>
        <v>0</v>
      </c>
      <c r="G1434" s="158"/>
      <c r="H1434" s="36" t="s">
        <v>369</v>
      </c>
      <c r="I1434" s="68"/>
      <c r="J1434" s="163"/>
      <c r="K1434" s="164"/>
    </row>
    <row r="1435" spans="1:11">
      <c r="A1435" s="46" t="s">
        <v>370</v>
      </c>
      <c r="B1435" s="50">
        <f>VLOOKUP($A1426,'CBT Wages'!$B$6:$AE$49,18,0)</f>
        <v>0</v>
      </c>
      <c r="C1435" s="51">
        <f>VLOOKUP($A1426,'CBT Wages'!$B$6:$AE$49,23,0)</f>
        <v>0</v>
      </c>
      <c r="D1435" s="52"/>
      <c r="E1435" s="38"/>
      <c r="F1435" s="157">
        <f>SUM(C1435:E1435)</f>
        <v>0</v>
      </c>
      <c r="G1435" s="158"/>
      <c r="H1435" s="36" t="s">
        <v>371</v>
      </c>
      <c r="I1435" s="68"/>
      <c r="J1435" s="163"/>
      <c r="K1435" s="164"/>
    </row>
    <row r="1436" spans="1:11">
      <c r="A1436" s="46" t="s">
        <v>372</v>
      </c>
      <c r="B1436" s="53">
        <v>0</v>
      </c>
      <c r="C1436" s="51">
        <f>VLOOKUP($A1426,'CBT Wages'!$B$6:$AE$49,25,0)</f>
        <v>1525</v>
      </c>
      <c r="D1436" s="52"/>
      <c r="E1436" s="38"/>
      <c r="F1436" s="157">
        <f>SUM(C1436:E1436)</f>
        <v>1525</v>
      </c>
      <c r="G1436" s="158"/>
      <c r="H1436" s="51"/>
      <c r="I1436" s="68"/>
      <c r="J1436" s="163"/>
      <c r="K1436" s="164"/>
    </row>
    <row r="1437" spans="1:11">
      <c r="A1437" s="46" t="s">
        <v>374</v>
      </c>
      <c r="B1437" s="53">
        <v>0</v>
      </c>
      <c r="C1437" s="51">
        <f>VLOOKUP($A1426,'CBT Wages'!$B$6:$AE$49,26,0)</f>
        <v>1108</v>
      </c>
      <c r="D1437" s="52"/>
      <c r="E1437" s="38"/>
      <c r="F1437" s="157">
        <f>SUM(C1437:E1437)</f>
        <v>1108</v>
      </c>
      <c r="G1437" s="158"/>
      <c r="H1437" s="51"/>
      <c r="I1437" s="68"/>
      <c r="J1437" s="163"/>
      <c r="K1437" s="164"/>
    </row>
    <row r="1438" spans="1:11">
      <c r="A1438" s="54" t="s">
        <v>375</v>
      </c>
      <c r="B1438" s="55"/>
      <c r="C1438" s="143"/>
      <c r="D1438" s="144"/>
      <c r="E1438" s="42"/>
      <c r="F1438" s="143">
        <f>SUM(D1438:E1438)</f>
        <v>0</v>
      </c>
      <c r="G1438" s="145"/>
      <c r="H1438" s="40"/>
      <c r="I1438" s="69"/>
      <c r="J1438" s="165"/>
      <c r="K1438" s="152"/>
    </row>
    <row r="1439" spans="1:11">
      <c r="A1439" s="56" t="s">
        <v>320</v>
      </c>
      <c r="B1439" s="57">
        <f>SUM(B1431:B1438)</f>
        <v>20030</v>
      </c>
      <c r="C1439" s="146">
        <f>SUM(C1431:D1438)</f>
        <v>21862</v>
      </c>
      <c r="D1439" s="147"/>
      <c r="E1439" s="58"/>
      <c r="F1439" s="146">
        <f>SUM(F1431:F1438)+F1429</f>
        <v>21862</v>
      </c>
      <c r="G1439" s="148">
        <f t="shared" ref="G1439" si="87">SUM(G1431:G1438)</f>
        <v>0</v>
      </c>
      <c r="H1439" s="59"/>
      <c r="I1439" s="70">
        <f>SUM(I1431:I1438)</f>
        <v>2494.7999999999997</v>
      </c>
      <c r="J1439" s="57" t="s">
        <v>376</v>
      </c>
      <c r="K1439" s="57" t="str">
        <f>VLOOKUP($A1426,'CBT Wages'!$B$6:$AF$49,6,0)</f>
        <v>DEO</v>
      </c>
    </row>
    <row r="1441" spans="1:11" ht="15.75">
      <c r="A1441" s="20" t="s">
        <v>337</v>
      </c>
      <c r="B1441" s="21"/>
      <c r="C1441" s="21"/>
      <c r="D1441" s="21"/>
      <c r="E1441" s="178" t="str">
        <f>+$E$1</f>
        <v>Salary Slip Oct 2019</v>
      </c>
      <c r="F1441" s="178"/>
      <c r="G1441" s="178"/>
      <c r="H1441" s="178"/>
      <c r="I1441" s="178"/>
      <c r="J1441" s="178"/>
      <c r="K1441" s="179"/>
    </row>
    <row r="1442" spans="1:11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>
      <c r="A1444" s="30" t="e">
        <f>+'CBT Wages'!#REF!</f>
        <v>#REF!</v>
      </c>
      <c r="B1444" s="124" t="e">
        <f>VLOOKUP($A1444,'CBT Wages'!$B$6:$AE$49,8,0)</f>
        <v>#REF!</v>
      </c>
      <c r="C1444" s="26"/>
      <c r="D1444" s="31" t="e">
        <f>VLOOKUP($A1444,'CBT Wages'!$B$6:$AE$49,9,0)</f>
        <v>#REF!</v>
      </c>
      <c r="E1444" s="31" t="e">
        <f>VLOOKUP($A1444,'CBT Wages'!$B$6:$AE$49,10,0)</f>
        <v>#REF!</v>
      </c>
      <c r="F1444" s="31" t="e">
        <f>VLOOKUP($A1444,'CBT Wages'!$B$6:$AE$49,14,0)</f>
        <v>#REF!</v>
      </c>
      <c r="G1444" s="32" t="e">
        <f>VLOOKUP($A1444,'CBT Wages'!$B$6:$AE$49,5,0)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>
      <c r="A1445" s="34" t="s">
        <v>350</v>
      </c>
      <c r="B1445" s="31" t="e">
        <f>VLOOKUP($A1444,'CBT Wages'!$B$6:$AE$49,3,0)</f>
        <v>#REF!</v>
      </c>
      <c r="C1445" s="21"/>
      <c r="D1445" s="21"/>
      <c r="E1445" s="35"/>
      <c r="F1445" s="35"/>
      <c r="G1445" s="35"/>
      <c r="H1445" s="151" t="s">
        <v>351</v>
      </c>
      <c r="I1445" s="174">
        <v>0</v>
      </c>
      <c r="J1445" s="176"/>
      <c r="K1445" s="174">
        <v>0</v>
      </c>
    </row>
    <row r="1446" spans="1:11">
      <c r="A1446" s="36" t="s">
        <v>352</v>
      </c>
      <c r="B1446" s="27" t="e">
        <f>VLOOKUP($A1444,'CBT Wages'!$B$6:$AE$49,4,0)</f>
        <v>#REF!</v>
      </c>
      <c r="C1446" s="21"/>
      <c r="D1446" s="21"/>
      <c r="E1446" s="28" t="s">
        <v>322</v>
      </c>
      <c r="F1446" s="37" t="e">
        <f>VLOOKUP($A1444,'CBT OT'!$B$6:$O$431,9,0)</f>
        <v>#REF!</v>
      </c>
      <c r="G1446" s="38"/>
      <c r="H1446" s="152"/>
      <c r="I1446" s="175"/>
      <c r="J1446" s="177"/>
      <c r="K1446" s="175"/>
    </row>
    <row r="1447" spans="1:11">
      <c r="A1447" s="39" t="s">
        <v>353</v>
      </c>
      <c r="B1447" s="40" t="e">
        <f>VLOOKUP($A1444,'CBT Wages'!$B$6:$AR$49,44,0)</f>
        <v>#REF!</v>
      </c>
      <c r="C1447" s="41"/>
      <c r="D1447" s="41"/>
      <c r="E1447" s="35" t="s">
        <v>354</v>
      </c>
      <c r="F1447" s="37" t="e">
        <f>VLOOKUP($A1444,'CBT OT'!$B$6:$V$431,16,0)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>
      <c r="A1448" s="168" t="s">
        <v>356</v>
      </c>
      <c r="B1448" s="169"/>
      <c r="C1448" s="163" t="s">
        <v>357</v>
      </c>
      <c r="D1448" s="164"/>
      <c r="E1448" s="45"/>
      <c r="F1448" s="170" t="s">
        <v>358</v>
      </c>
      <c r="G1448" s="164"/>
      <c r="H1448" s="171" t="s">
        <v>359</v>
      </c>
      <c r="I1448" s="161"/>
      <c r="J1448" s="172" t="s">
        <v>360</v>
      </c>
      <c r="K1448" s="173"/>
    </row>
    <row r="1449" spans="1:11">
      <c r="A1449" s="46" t="s">
        <v>361</v>
      </c>
      <c r="B1449" s="47" t="e">
        <f>VLOOKUP($A1444,'CBT Wages'!$B$6:$AE$49,15,0)</f>
        <v>#REF!</v>
      </c>
      <c r="C1449" s="31" t="e">
        <f>VLOOKUP($A1444,'CBT Wages'!$B$6:$AE$49,20,0)</f>
        <v>#REF!</v>
      </c>
      <c r="D1449" s="48"/>
      <c r="E1449" s="49"/>
      <c r="F1449" s="153" t="e">
        <f>SUM(C1449:E1449)</f>
        <v>#REF!</v>
      </c>
      <c r="G1449" s="154"/>
      <c r="H1449" s="34" t="s">
        <v>362</v>
      </c>
      <c r="I1449" s="26" t="e">
        <f>VLOOKUP($A1444,'CBT Wages'!$B$6:$AE$49,29,0)</f>
        <v>#REF!</v>
      </c>
      <c r="J1449" s="155"/>
      <c r="K1449" s="156"/>
    </row>
    <row r="1450" spans="1:11" ht="14.25">
      <c r="A1450" s="46" t="s">
        <v>363</v>
      </c>
      <c r="B1450" s="50" t="e">
        <f>VLOOKUP($A1444,'CBT Wages'!$B$6:$AE$49,16,0)</f>
        <v>#REF!</v>
      </c>
      <c r="C1450" s="51" t="e">
        <f>VLOOKUP($A1444,'CBT Wages'!$B$6:$AE$49,21,0)</f>
        <v>#REF!</v>
      </c>
      <c r="D1450" s="52"/>
      <c r="E1450" s="38"/>
      <c r="F1450" s="157" t="e">
        <f>SUM(C1450:E1450)</f>
        <v>#REF!</v>
      </c>
      <c r="G1450" s="158"/>
      <c r="H1450" s="36" t="s">
        <v>364</v>
      </c>
      <c r="I1450" s="68" t="e">
        <f>VLOOKUP($A1444,'CBT Wages'!$B$6:$AE$49,28,0)</f>
        <v>#REF!</v>
      </c>
      <c r="J1450" s="159" t="e">
        <f>F1457-I1457</f>
        <v>#REF!</v>
      </c>
      <c r="K1450" s="160"/>
    </row>
    <row r="1451" spans="1:11">
      <c r="A1451" s="46" t="s">
        <v>365</v>
      </c>
      <c r="B1451" s="50" t="e">
        <f>VLOOKUP($A1444,'CBT Wages'!$B$6:$AE$49,17,0)</f>
        <v>#REF!</v>
      </c>
      <c r="C1451" s="51" t="e">
        <f>VLOOKUP($A1444,'CBT Wages'!$B$6:$AE$49,22,0)</f>
        <v>#REF!</v>
      </c>
      <c r="D1451" s="52"/>
      <c r="E1451" s="38"/>
      <c r="F1451" s="157" t="e">
        <f>SUM(C1451:E1451)</f>
        <v>#REF!</v>
      </c>
      <c r="G1451" s="158"/>
      <c r="H1451" s="36" t="s">
        <v>366</v>
      </c>
      <c r="I1451" s="68" t="e">
        <f>VLOOKUP($A1444,'CBT Wages'!$B$6:$AE$49,30,0)</f>
        <v>#REF!</v>
      </c>
      <c r="J1451" s="161" t="s">
        <v>367</v>
      </c>
      <c r="K1451" s="162"/>
    </row>
    <row r="1452" spans="1:11">
      <c r="A1452" s="46" t="s">
        <v>368</v>
      </c>
      <c r="B1452" s="50">
        <v>0</v>
      </c>
      <c r="C1452" s="51">
        <v>0</v>
      </c>
      <c r="D1452" s="52"/>
      <c r="E1452" s="38"/>
      <c r="F1452" s="157">
        <f>SUM(D1452:E1452)</f>
        <v>0</v>
      </c>
      <c r="G1452" s="158"/>
      <c r="H1452" s="36" t="s">
        <v>369</v>
      </c>
      <c r="I1452" s="68"/>
      <c r="J1452" s="163"/>
      <c r="K1452" s="164"/>
    </row>
    <row r="1453" spans="1:11">
      <c r="A1453" s="46" t="s">
        <v>370</v>
      </c>
      <c r="B1453" s="50" t="e">
        <f>VLOOKUP($A1444,'CBT Wages'!$B$6:$AE$49,18,0)</f>
        <v>#REF!</v>
      </c>
      <c r="C1453" s="51" t="e">
        <f>VLOOKUP($A1444,'CBT Wages'!$B$6:$AE$49,23,0)</f>
        <v>#REF!</v>
      </c>
      <c r="D1453" s="52"/>
      <c r="E1453" s="38"/>
      <c r="F1453" s="157" t="e">
        <f>SUM(C1453:E1453)</f>
        <v>#REF!</v>
      </c>
      <c r="G1453" s="158"/>
      <c r="H1453" s="36" t="s">
        <v>371</v>
      </c>
      <c r="I1453" s="68"/>
      <c r="J1453" s="163"/>
      <c r="K1453" s="164"/>
    </row>
    <row r="1454" spans="1:11">
      <c r="A1454" s="46" t="s">
        <v>372</v>
      </c>
      <c r="B1454" s="53">
        <v>0</v>
      </c>
      <c r="C1454" s="51" t="e">
        <f>VLOOKUP($A1444,'CBT Wages'!$B$6:$AE$49,25,0)</f>
        <v>#REF!</v>
      </c>
      <c r="D1454" s="52"/>
      <c r="E1454" s="38"/>
      <c r="F1454" s="157" t="e">
        <f>SUM(C1454:E1454)</f>
        <v>#REF!</v>
      </c>
      <c r="G1454" s="158"/>
      <c r="H1454" s="51"/>
      <c r="I1454" s="68"/>
      <c r="J1454" s="163"/>
      <c r="K1454" s="164"/>
    </row>
    <row r="1455" spans="1:11">
      <c r="A1455" s="46" t="s">
        <v>374</v>
      </c>
      <c r="B1455" s="53">
        <v>0</v>
      </c>
      <c r="C1455" s="51" t="e">
        <f>VLOOKUP($A1444,'CBT Wages'!$B$6:$AE$49,26,0)</f>
        <v>#REF!</v>
      </c>
      <c r="D1455" s="52"/>
      <c r="E1455" s="38"/>
      <c r="F1455" s="157" t="e">
        <f>SUM(C1455:E1455)</f>
        <v>#REF!</v>
      </c>
      <c r="G1455" s="158"/>
      <c r="H1455" s="51"/>
      <c r="I1455" s="68"/>
      <c r="J1455" s="163"/>
      <c r="K1455" s="164"/>
    </row>
    <row r="1456" spans="1:11">
      <c r="A1456" s="54" t="s">
        <v>375</v>
      </c>
      <c r="B1456" s="55"/>
      <c r="C1456" s="143"/>
      <c r="D1456" s="144"/>
      <c r="E1456" s="42"/>
      <c r="F1456" s="143">
        <f>SUM(D1456:E1456)</f>
        <v>0</v>
      </c>
      <c r="G1456" s="145"/>
      <c r="H1456" s="40"/>
      <c r="I1456" s="69"/>
      <c r="J1456" s="165"/>
      <c r="K1456" s="152"/>
    </row>
    <row r="1457" spans="1:11">
      <c r="A1457" s="56" t="s">
        <v>320</v>
      </c>
      <c r="B1457" s="57" t="e">
        <f>SUM(B1449:B1456)</f>
        <v>#REF!</v>
      </c>
      <c r="C1457" s="146" t="e">
        <f>SUM(C1449:D1456)</f>
        <v>#REF!</v>
      </c>
      <c r="D1457" s="147"/>
      <c r="E1457" s="58"/>
      <c r="F1457" s="146" t="e">
        <f>SUM(F1449:F1456)+F1447</f>
        <v>#REF!</v>
      </c>
      <c r="G1457" s="148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Wages'!$B$6:$AF$49,6,0)</f>
        <v>#REF!</v>
      </c>
    </row>
    <row r="1459" spans="1:11" ht="15.75">
      <c r="A1459" s="20" t="s">
        <v>337</v>
      </c>
      <c r="B1459" s="21"/>
      <c r="C1459" s="21"/>
      <c r="D1459" s="21"/>
      <c r="E1459" s="178" t="str">
        <f>+$E$1</f>
        <v>Salary Slip Oct 2019</v>
      </c>
      <c r="F1459" s="178"/>
      <c r="G1459" s="178"/>
      <c r="H1459" s="178"/>
      <c r="I1459" s="178"/>
      <c r="J1459" s="178"/>
      <c r="K1459" s="179"/>
    </row>
    <row r="1460" spans="1:11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>
      <c r="A1462" s="30">
        <f>+'CBT Wages'!B35</f>
        <v>3562030604</v>
      </c>
      <c r="B1462" s="124" t="str">
        <f>VLOOKUP($A1462,'CBT Wages'!$B$6:$AE$49,8,0)</f>
        <v>101424225304</v>
      </c>
      <c r="C1462" s="26"/>
      <c r="D1462" s="124" t="str">
        <f>VLOOKUP($A1462,'CBT Wages'!$B$6:$AE$49,9,0)</f>
        <v xml:space="preserve"> 6928829168</v>
      </c>
      <c r="E1462" s="31">
        <f>VLOOKUP($A1462,'CBT Wages'!$B$6:$AE$49,10,0)</f>
        <v>25</v>
      </c>
      <c r="F1462" s="31">
        <f>VLOOKUP($A1462,'CBT Wages'!$B$6:$AE$49,14,0)</f>
        <v>22</v>
      </c>
      <c r="G1462" s="32">
        <f>VLOOKUP($A1462,'CBT Wages'!$B$6:$AE$49,5,0)</f>
        <v>43510</v>
      </c>
      <c r="H1462" s="33" t="s">
        <v>349</v>
      </c>
      <c r="I1462" s="64">
        <v>0</v>
      </c>
      <c r="J1462" s="65"/>
      <c r="K1462" s="64">
        <v>0</v>
      </c>
    </row>
    <row r="1463" spans="1:11">
      <c r="A1463" s="34" t="s">
        <v>350</v>
      </c>
      <c r="B1463" s="31" t="str">
        <f>VLOOKUP($A1462,'CBT Wages'!$B$6:$AE$49,3,0)</f>
        <v>GEETA</v>
      </c>
      <c r="C1463" s="21"/>
      <c r="D1463" s="21"/>
      <c r="E1463" s="35"/>
      <c r="F1463" s="35"/>
      <c r="G1463" s="35"/>
      <c r="H1463" s="151" t="s">
        <v>351</v>
      </c>
      <c r="I1463" s="174">
        <v>0</v>
      </c>
      <c r="J1463" s="176"/>
      <c r="K1463" s="174">
        <v>0</v>
      </c>
    </row>
    <row r="1464" spans="1:11">
      <c r="A1464" s="36" t="s">
        <v>352</v>
      </c>
      <c r="B1464" s="27" t="str">
        <f>VLOOKUP($A1462,'CBT Wages'!$B$6:$AE$49,4,0)</f>
        <v>LAL SINGH</v>
      </c>
      <c r="C1464" s="21"/>
      <c r="D1464" s="21"/>
      <c r="E1464" s="28" t="s">
        <v>322</v>
      </c>
      <c r="F1464" s="37">
        <f>VLOOKUP($A1462,'CBT OT'!$B$6:$O$431,9,0)</f>
        <v>0</v>
      </c>
      <c r="G1464" s="38"/>
      <c r="H1464" s="152"/>
      <c r="I1464" s="175"/>
      <c r="J1464" s="177"/>
      <c r="K1464" s="175"/>
    </row>
    <row r="1465" spans="1:11">
      <c r="A1465" s="39" t="s">
        <v>353</v>
      </c>
      <c r="B1465" s="40" t="e">
        <f>VLOOKUP($A1462,'CBT Wages'!$B$6:$AR$49,44,0)</f>
        <v>#REF!</v>
      </c>
      <c r="C1465" s="41"/>
      <c r="D1465" s="41"/>
      <c r="E1465" s="35" t="s">
        <v>354</v>
      </c>
      <c r="F1465" s="37">
        <f>VLOOKUP($A1462,'CBT OT'!$B$6:$V$431,16,0)</f>
        <v>0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>
      <c r="A1466" s="168" t="s">
        <v>356</v>
      </c>
      <c r="B1466" s="169"/>
      <c r="C1466" s="163" t="s">
        <v>357</v>
      </c>
      <c r="D1466" s="164"/>
      <c r="E1466" s="45"/>
      <c r="F1466" s="170" t="s">
        <v>358</v>
      </c>
      <c r="G1466" s="164"/>
      <c r="H1466" s="171" t="s">
        <v>359</v>
      </c>
      <c r="I1466" s="161"/>
      <c r="J1466" s="172" t="s">
        <v>360</v>
      </c>
      <c r="K1466" s="173"/>
    </row>
    <row r="1467" spans="1:11">
      <c r="A1467" s="46" t="s">
        <v>361</v>
      </c>
      <c r="B1467" s="47">
        <f>VLOOKUP($A1462,'CBT Wages'!$B$6:$AE$49,15,0)</f>
        <v>19070</v>
      </c>
      <c r="C1467" s="31">
        <f>VLOOKUP($A1462,'CBT Wages'!$B$6:$AE$49,20,0)</f>
        <v>16782</v>
      </c>
      <c r="D1467" s="48"/>
      <c r="E1467" s="49"/>
      <c r="F1467" s="153">
        <f>SUM(C1467:E1467)</f>
        <v>16782</v>
      </c>
      <c r="G1467" s="154"/>
      <c r="H1467" s="34" t="s">
        <v>362</v>
      </c>
      <c r="I1467" s="26">
        <f>VLOOKUP($A1462,'CBT Wages'!$B$6:$AE$49,29,0)</f>
        <v>2130.36</v>
      </c>
      <c r="J1467" s="155"/>
      <c r="K1467" s="156"/>
    </row>
    <row r="1468" spans="1:11" ht="14.25">
      <c r="A1468" s="46" t="s">
        <v>363</v>
      </c>
      <c r="B1468" s="50">
        <f>VLOOKUP($A1462,'CBT Wages'!$B$6:$AE$49,16,0)</f>
        <v>92</v>
      </c>
      <c r="C1468" s="51">
        <f>VLOOKUP($A1462,'CBT Wages'!$B$6:$AE$49,21,0)</f>
        <v>81</v>
      </c>
      <c r="D1468" s="52"/>
      <c r="E1468" s="38"/>
      <c r="F1468" s="157">
        <f>SUM(C1468:E1468)</f>
        <v>81</v>
      </c>
      <c r="G1468" s="158"/>
      <c r="H1468" s="36" t="s">
        <v>364</v>
      </c>
      <c r="I1468" s="68">
        <f>VLOOKUP($A1462,'CBT Wages'!$B$6:$AE$49,28,0)</f>
        <v>145</v>
      </c>
      <c r="J1468" s="159">
        <f>F1475-I1475</f>
        <v>16955.64</v>
      </c>
      <c r="K1468" s="160"/>
    </row>
    <row r="1469" spans="1:11">
      <c r="A1469" s="46" t="s">
        <v>365</v>
      </c>
      <c r="B1469" s="50">
        <f>VLOOKUP($A1462,'CBT Wages'!$B$6:$AE$49,17,0)</f>
        <v>0</v>
      </c>
      <c r="C1469" s="51">
        <f>VLOOKUP($A1462,'CBT Wages'!$B$6:$AE$49,22,0)</f>
        <v>0</v>
      </c>
      <c r="D1469" s="52"/>
      <c r="E1469" s="38"/>
      <c r="F1469" s="157">
        <f>SUM(C1469:E1469)</f>
        <v>0</v>
      </c>
      <c r="G1469" s="158"/>
      <c r="H1469" s="36" t="s">
        <v>366</v>
      </c>
      <c r="I1469" s="68">
        <f>VLOOKUP($A1462,'CBT Wages'!$B$6:$AE$49,30,0)</f>
        <v>1</v>
      </c>
      <c r="J1469" s="161" t="s">
        <v>367</v>
      </c>
      <c r="K1469" s="162"/>
    </row>
    <row r="1470" spans="1:11">
      <c r="A1470" s="46" t="s">
        <v>368</v>
      </c>
      <c r="B1470" s="50">
        <v>0</v>
      </c>
      <c r="C1470" s="51">
        <v>0</v>
      </c>
      <c r="D1470" s="52"/>
      <c r="E1470" s="38"/>
      <c r="F1470" s="157">
        <f>SUM(D1470:E1470)</f>
        <v>0</v>
      </c>
      <c r="G1470" s="158"/>
      <c r="H1470" s="36" t="s">
        <v>369</v>
      </c>
      <c r="I1470" s="68"/>
      <c r="J1470" s="163"/>
      <c r="K1470" s="164"/>
    </row>
    <row r="1471" spans="1:11">
      <c r="A1471" s="46" t="s">
        <v>370</v>
      </c>
      <c r="B1471" s="50">
        <f>VLOOKUP($A1462,'CBT Wages'!$B$6:$AE$49,18,0)</f>
        <v>0</v>
      </c>
      <c r="C1471" s="51">
        <f>VLOOKUP($A1462,'CBT Wages'!$B$6:$AE$49,23,0)</f>
        <v>0</v>
      </c>
      <c r="D1471" s="52"/>
      <c r="E1471" s="38"/>
      <c r="F1471" s="157">
        <f>SUM(C1471:E1471)</f>
        <v>0</v>
      </c>
      <c r="G1471" s="158"/>
      <c r="H1471" s="36" t="s">
        <v>371</v>
      </c>
      <c r="I1471" s="68"/>
      <c r="J1471" s="163"/>
      <c r="K1471" s="164"/>
    </row>
    <row r="1472" spans="1:11">
      <c r="A1472" s="46" t="s">
        <v>372</v>
      </c>
      <c r="B1472" s="53">
        <v>0</v>
      </c>
      <c r="C1472" s="51">
        <f>VLOOKUP($A1462,'CBT Wages'!$B$6:$AE$49,25,0)</f>
        <v>1398</v>
      </c>
      <c r="D1472" s="52"/>
      <c r="E1472" s="38"/>
      <c r="F1472" s="157">
        <f>SUM(C1472:E1472)</f>
        <v>1398</v>
      </c>
      <c r="G1472" s="158"/>
      <c r="H1472" s="51"/>
      <c r="I1472" s="68"/>
      <c r="J1472" s="163"/>
      <c r="K1472" s="164"/>
    </row>
    <row r="1473" spans="1:11">
      <c r="A1473" s="46" t="s">
        <v>374</v>
      </c>
      <c r="B1473" s="53">
        <v>0</v>
      </c>
      <c r="C1473" s="51">
        <f>VLOOKUP($A1462,'CBT Wages'!$B$6:$AE$49,26,0)</f>
        <v>971</v>
      </c>
      <c r="D1473" s="52"/>
      <c r="E1473" s="38"/>
      <c r="F1473" s="157">
        <f>SUM(C1473:E1473)</f>
        <v>971</v>
      </c>
      <c r="G1473" s="158"/>
      <c r="H1473" s="51"/>
      <c r="I1473" s="68"/>
      <c r="J1473" s="163"/>
      <c r="K1473" s="164"/>
    </row>
    <row r="1474" spans="1:11">
      <c r="A1474" s="54" t="s">
        <v>375</v>
      </c>
      <c r="B1474" s="55"/>
      <c r="C1474" s="143"/>
      <c r="D1474" s="144"/>
      <c r="E1474" s="42"/>
      <c r="F1474" s="143">
        <f>SUM(D1474:E1474)</f>
        <v>0</v>
      </c>
      <c r="G1474" s="145"/>
      <c r="H1474" s="40"/>
      <c r="I1474" s="69"/>
      <c r="J1474" s="165"/>
      <c r="K1474" s="152"/>
    </row>
    <row r="1475" spans="1:11">
      <c r="A1475" s="56" t="s">
        <v>320</v>
      </c>
      <c r="B1475" s="57">
        <f>SUM(B1467:B1474)</f>
        <v>19162</v>
      </c>
      <c r="C1475" s="146">
        <f>SUM(C1467:D1474)</f>
        <v>19232</v>
      </c>
      <c r="D1475" s="147"/>
      <c r="E1475" s="58"/>
      <c r="F1475" s="146">
        <f>SUM(F1467:F1474)+F1465</f>
        <v>19232</v>
      </c>
      <c r="G1475" s="148">
        <f t="shared" ref="G1475" si="89">SUM(G1467:G1474)</f>
        <v>0</v>
      </c>
      <c r="H1475" s="59"/>
      <c r="I1475" s="70">
        <f>SUM(I1467:I1474)</f>
        <v>2276.36</v>
      </c>
      <c r="J1475" s="57" t="s">
        <v>376</v>
      </c>
      <c r="K1475" s="57" t="str">
        <f>VLOOKUP($A1462,'CBT Wages'!$B$6:$AF$49,6,0)</f>
        <v>DEO</v>
      </c>
    </row>
    <row r="1477" spans="1:11" ht="15.75">
      <c r="A1477" s="20" t="s">
        <v>337</v>
      </c>
      <c r="B1477" s="21"/>
      <c r="C1477" s="21"/>
      <c r="D1477" s="21"/>
      <c r="E1477" s="178" t="str">
        <f>+$E$1</f>
        <v>Salary Slip Oct 2019</v>
      </c>
      <c r="F1477" s="178"/>
      <c r="G1477" s="178"/>
      <c r="H1477" s="178"/>
      <c r="I1477" s="178"/>
      <c r="J1477" s="178"/>
      <c r="K1477" s="179"/>
    </row>
    <row r="1478" spans="1:11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>
      <c r="A1480" s="30">
        <f>+'CBT Wages'!B36</f>
        <v>3562030607</v>
      </c>
      <c r="B1480" s="124" t="str">
        <f>VLOOKUP($A1480,'CBT Wages'!$B$6:$AE$49,8,0)</f>
        <v>101193387601</v>
      </c>
      <c r="C1480" s="26"/>
      <c r="D1480" s="124" t="str">
        <f>VLOOKUP($A1480,'CBT Wages'!$B$6:$AE$49,9,0)</f>
        <v xml:space="preserve"> 6928992954</v>
      </c>
      <c r="E1480" s="31">
        <f>VLOOKUP($A1480,'CBT Wages'!$B$6:$AE$49,10,0)</f>
        <v>25</v>
      </c>
      <c r="F1480" s="31">
        <f>VLOOKUP($A1480,'CBT Wages'!$B$6:$AE$49,14,0)</f>
        <v>25</v>
      </c>
      <c r="G1480" s="32">
        <f>VLOOKUP($A1480,'CBT Wages'!$B$6:$AE$49,5,0)</f>
        <v>43582</v>
      </c>
      <c r="H1480" s="33" t="s">
        <v>349</v>
      </c>
      <c r="I1480" s="64">
        <v>0</v>
      </c>
      <c r="J1480" s="65"/>
      <c r="K1480" s="64">
        <v>0</v>
      </c>
    </row>
    <row r="1481" spans="1:11">
      <c r="A1481" s="34" t="s">
        <v>350</v>
      </c>
      <c r="B1481" s="31" t="str">
        <f>VLOOKUP($A1480,'CBT Wages'!$B$6:$AE$49,3,0)</f>
        <v>Kundan Kumar</v>
      </c>
      <c r="C1481" s="21"/>
      <c r="D1481" s="21"/>
      <c r="E1481" s="35"/>
      <c r="F1481" s="35"/>
      <c r="G1481" s="35"/>
      <c r="H1481" s="151" t="s">
        <v>351</v>
      </c>
      <c r="I1481" s="174">
        <v>0</v>
      </c>
      <c r="J1481" s="176"/>
      <c r="K1481" s="174">
        <v>0</v>
      </c>
    </row>
    <row r="1482" spans="1:11">
      <c r="A1482" s="36" t="s">
        <v>352</v>
      </c>
      <c r="B1482" s="27" t="str">
        <f>VLOOKUP($A1480,'CBT Wages'!$B$6:$AE$49,4,0)</f>
        <v>Ramdev Ravidas</v>
      </c>
      <c r="C1482" s="21"/>
      <c r="D1482" s="21"/>
      <c r="E1482" s="28" t="s">
        <v>322</v>
      </c>
      <c r="F1482" s="37">
        <f>VLOOKUP($A1480,'CBT OT'!$B$6:$O$431,9,0)</f>
        <v>0</v>
      </c>
      <c r="G1482" s="38"/>
      <c r="H1482" s="152"/>
      <c r="I1482" s="175"/>
      <c r="J1482" s="177"/>
      <c r="K1482" s="175"/>
    </row>
    <row r="1483" spans="1:11">
      <c r="A1483" s="39" t="s">
        <v>353</v>
      </c>
      <c r="B1483" s="40" t="e">
        <f>VLOOKUP($A1480,'CBT Wages'!$B$6:$AR$49,44,0)</f>
        <v>#REF!</v>
      </c>
      <c r="C1483" s="41"/>
      <c r="D1483" s="41"/>
      <c r="E1483" s="35" t="s">
        <v>354</v>
      </c>
      <c r="F1483" s="37">
        <f>VLOOKUP($A1480,'CBT OT'!$B$6:$V$431,16,0)</f>
        <v>0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>
      <c r="A1484" s="168" t="s">
        <v>356</v>
      </c>
      <c r="B1484" s="169"/>
      <c r="C1484" s="163" t="s">
        <v>357</v>
      </c>
      <c r="D1484" s="164"/>
      <c r="E1484" s="45"/>
      <c r="F1484" s="170" t="s">
        <v>358</v>
      </c>
      <c r="G1484" s="164"/>
      <c r="H1484" s="171" t="s">
        <v>359</v>
      </c>
      <c r="I1484" s="161"/>
      <c r="J1484" s="172" t="s">
        <v>360</v>
      </c>
      <c r="K1484" s="173"/>
    </row>
    <row r="1485" spans="1:11">
      <c r="A1485" s="46" t="s">
        <v>361</v>
      </c>
      <c r="B1485" s="47">
        <f>VLOOKUP($A1480,'CBT Wages'!$B$6:$AE$49,15,0)</f>
        <v>17234</v>
      </c>
      <c r="C1485" s="31">
        <f>VLOOKUP($A1480,'CBT Wages'!$B$6:$AE$49,20,0)</f>
        <v>17234</v>
      </c>
      <c r="D1485" s="48"/>
      <c r="E1485" s="49"/>
      <c r="F1485" s="153">
        <f>SUM(C1485:E1485)</f>
        <v>17234</v>
      </c>
      <c r="G1485" s="154"/>
      <c r="H1485" s="34" t="s">
        <v>362</v>
      </c>
      <c r="I1485" s="26">
        <f>VLOOKUP($A1480,'CBT Wages'!$B$6:$AE$49,29,0)</f>
        <v>2187.2399999999998</v>
      </c>
      <c r="J1485" s="155"/>
      <c r="K1485" s="156"/>
    </row>
    <row r="1486" spans="1:11" ht="14.25">
      <c r="A1486" s="46" t="s">
        <v>363</v>
      </c>
      <c r="B1486" s="50">
        <f>VLOOKUP($A1480,'CBT Wages'!$B$6:$AE$49,16,0)</f>
        <v>0</v>
      </c>
      <c r="C1486" s="51">
        <f>VLOOKUP($A1480,'CBT Wages'!$B$6:$AE$49,21,0)</f>
        <v>0</v>
      </c>
      <c r="D1486" s="52"/>
      <c r="E1486" s="38"/>
      <c r="F1486" s="157">
        <f>SUM(C1486:E1486)</f>
        <v>0</v>
      </c>
      <c r="G1486" s="158"/>
      <c r="H1486" s="36" t="s">
        <v>364</v>
      </c>
      <c r="I1486" s="68">
        <f>VLOOKUP($A1480,'CBT Wages'!$B$6:$AE$49,28,0)</f>
        <v>148</v>
      </c>
      <c r="J1486" s="159">
        <f>F1493-I1493</f>
        <v>17326.760000000002</v>
      </c>
      <c r="K1486" s="160"/>
    </row>
    <row r="1487" spans="1:11">
      <c r="A1487" s="46" t="s">
        <v>365</v>
      </c>
      <c r="B1487" s="50">
        <f>VLOOKUP($A1480,'CBT Wages'!$B$6:$AE$49,17,0)</f>
        <v>0</v>
      </c>
      <c r="C1487" s="51">
        <f>VLOOKUP($A1480,'CBT Wages'!$B$6:$AE$49,22,0)</f>
        <v>0</v>
      </c>
      <c r="D1487" s="52"/>
      <c r="E1487" s="38"/>
      <c r="F1487" s="157">
        <f>SUM(C1487:E1487)</f>
        <v>0</v>
      </c>
      <c r="G1487" s="158"/>
      <c r="H1487" s="36" t="s">
        <v>366</v>
      </c>
      <c r="I1487" s="68">
        <f>VLOOKUP($A1480,'CBT Wages'!$B$6:$AE$49,30,0)</f>
        <v>1</v>
      </c>
      <c r="J1487" s="161" t="s">
        <v>367</v>
      </c>
      <c r="K1487" s="162"/>
    </row>
    <row r="1488" spans="1:11">
      <c r="A1488" s="46" t="s">
        <v>368</v>
      </c>
      <c r="B1488" s="50">
        <v>0</v>
      </c>
      <c r="C1488" s="51">
        <v>0</v>
      </c>
      <c r="D1488" s="52"/>
      <c r="E1488" s="38"/>
      <c r="F1488" s="157">
        <f>SUM(D1488:E1488)</f>
        <v>0</v>
      </c>
      <c r="G1488" s="158"/>
      <c r="H1488" s="36" t="s">
        <v>369</v>
      </c>
      <c r="I1488" s="68"/>
      <c r="J1488" s="163"/>
      <c r="K1488" s="164"/>
    </row>
    <row r="1489" spans="1:11">
      <c r="A1489" s="46" t="s">
        <v>370</v>
      </c>
      <c r="B1489" s="50">
        <f>VLOOKUP($A1480,'CBT Wages'!$B$6:$AE$49,18,0)</f>
        <v>0</v>
      </c>
      <c r="C1489" s="51">
        <f>VLOOKUP($A1480,'CBT Wages'!$B$6:$AE$49,23,0)</f>
        <v>0</v>
      </c>
      <c r="D1489" s="52"/>
      <c r="E1489" s="38"/>
      <c r="F1489" s="157">
        <f>SUM(C1489:E1489)</f>
        <v>0</v>
      </c>
      <c r="G1489" s="158"/>
      <c r="H1489" s="36" t="s">
        <v>371</v>
      </c>
      <c r="I1489" s="68"/>
      <c r="J1489" s="163"/>
      <c r="K1489" s="164"/>
    </row>
    <row r="1490" spans="1:11">
      <c r="A1490" s="46" t="s">
        <v>372</v>
      </c>
      <c r="B1490" s="53">
        <v>0</v>
      </c>
      <c r="C1490" s="51">
        <f>VLOOKUP($A1480,'CBT Wages'!$B$6:$AE$49,25,0)</f>
        <v>1436</v>
      </c>
      <c r="D1490" s="52"/>
      <c r="E1490" s="38"/>
      <c r="F1490" s="157">
        <f>SUM(C1490:E1490)</f>
        <v>1436</v>
      </c>
      <c r="G1490" s="158"/>
      <c r="H1490" s="51"/>
      <c r="I1490" s="68"/>
      <c r="J1490" s="163"/>
      <c r="K1490" s="164"/>
    </row>
    <row r="1491" spans="1:11">
      <c r="A1491" s="46" t="s">
        <v>374</v>
      </c>
      <c r="B1491" s="53">
        <v>0</v>
      </c>
      <c r="C1491" s="51">
        <f>VLOOKUP($A1480,'CBT Wages'!$B$6:$AE$49,26,0)</f>
        <v>993</v>
      </c>
      <c r="D1491" s="52"/>
      <c r="E1491" s="38"/>
      <c r="F1491" s="157">
        <f>SUM(C1491:E1491)</f>
        <v>993</v>
      </c>
      <c r="G1491" s="158"/>
      <c r="H1491" s="51"/>
      <c r="I1491" s="68"/>
      <c r="J1491" s="163"/>
      <c r="K1491" s="164"/>
    </row>
    <row r="1492" spans="1:11">
      <c r="A1492" s="54" t="s">
        <v>375</v>
      </c>
      <c r="B1492" s="55"/>
      <c r="C1492" s="143"/>
      <c r="D1492" s="144"/>
      <c r="E1492" s="42"/>
      <c r="F1492" s="143">
        <f>SUM(D1492:E1492)</f>
        <v>0</v>
      </c>
      <c r="G1492" s="145"/>
      <c r="H1492" s="40"/>
      <c r="I1492" s="69"/>
      <c r="J1492" s="165"/>
      <c r="K1492" s="152"/>
    </row>
    <row r="1493" spans="1:11">
      <c r="A1493" s="56" t="s">
        <v>320</v>
      </c>
      <c r="B1493" s="57">
        <f>SUM(B1485:B1492)</f>
        <v>17234</v>
      </c>
      <c r="C1493" s="146">
        <f>SUM(C1485:D1492)</f>
        <v>19663</v>
      </c>
      <c r="D1493" s="147"/>
      <c r="E1493" s="58"/>
      <c r="F1493" s="146">
        <f>SUM(F1485:F1492)+F1483</f>
        <v>19663</v>
      </c>
      <c r="G1493" s="148">
        <f t="shared" ref="G1493" si="90">SUM(G1485:G1492)</f>
        <v>0</v>
      </c>
      <c r="H1493" s="59"/>
      <c r="I1493" s="70">
        <f>SUM(I1485:I1492)</f>
        <v>2336.2399999999998</v>
      </c>
      <c r="J1493" s="57" t="s">
        <v>376</v>
      </c>
      <c r="K1493" s="57" t="str">
        <f>VLOOKUP($A1480,'CBT Wages'!$B$6:$AF$49,6,0)</f>
        <v>MHE</v>
      </c>
    </row>
    <row r="1495" spans="1:11" ht="15.75">
      <c r="A1495" s="20" t="s">
        <v>337</v>
      </c>
      <c r="B1495" s="21"/>
      <c r="C1495" s="21"/>
      <c r="D1495" s="21"/>
      <c r="E1495" s="178" t="str">
        <f>+$E$1</f>
        <v>Salary Slip Oct 2019</v>
      </c>
      <c r="F1495" s="178"/>
      <c r="G1495" s="178"/>
      <c r="H1495" s="178"/>
      <c r="I1495" s="178"/>
      <c r="J1495" s="178"/>
      <c r="K1495" s="179"/>
    </row>
    <row r="1496" spans="1:11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>
      <c r="A1498" s="30">
        <f>+'CBT Wages'!B37</f>
        <v>3562030606</v>
      </c>
      <c r="B1498" s="124" t="str">
        <f>VLOOKUP($A1498,'CBT Wages'!$B$6:$AE$49,8,0)</f>
        <v>101446145807</v>
      </c>
      <c r="C1498" s="26"/>
      <c r="D1498" s="31">
        <f>VLOOKUP($A1498,'CBT Wages'!$B$6:$AE$49,9,0)</f>
        <v>6928992988</v>
      </c>
      <c r="E1498" s="31">
        <f>VLOOKUP($A1498,'CBT Wages'!$B$6:$AE$49,10,0)</f>
        <v>25</v>
      </c>
      <c r="F1498" s="31">
        <f>VLOOKUP($A1498,'CBT Wages'!$B$6:$AE$49,14,0)</f>
        <v>25</v>
      </c>
      <c r="G1498" s="32">
        <f>VLOOKUP($A1498,'CBT Wages'!$B$6:$AE$49,5,0)</f>
        <v>43579</v>
      </c>
      <c r="H1498" s="33" t="s">
        <v>349</v>
      </c>
      <c r="I1498" s="64">
        <v>0</v>
      </c>
      <c r="J1498" s="65"/>
      <c r="K1498" s="64">
        <v>0</v>
      </c>
    </row>
    <row r="1499" spans="1:11">
      <c r="A1499" s="34" t="s">
        <v>350</v>
      </c>
      <c r="B1499" s="31" t="str">
        <f>VLOOKUP($A1498,'CBT Wages'!$B$6:$AE$49,3,0)</f>
        <v>Krishan</v>
      </c>
      <c r="C1499" s="21"/>
      <c r="D1499" s="21"/>
      <c r="E1499" s="35"/>
      <c r="F1499" s="35"/>
      <c r="G1499" s="35"/>
      <c r="H1499" s="151" t="s">
        <v>351</v>
      </c>
      <c r="I1499" s="174">
        <v>0</v>
      </c>
      <c r="J1499" s="176"/>
      <c r="K1499" s="174">
        <v>0</v>
      </c>
    </row>
    <row r="1500" spans="1:11">
      <c r="A1500" s="36" t="s">
        <v>352</v>
      </c>
      <c r="B1500" s="27" t="str">
        <f>VLOOKUP($A1498,'CBT Wages'!$B$6:$AE$49,4,0)</f>
        <v>Shyam Sharma</v>
      </c>
      <c r="C1500" s="21"/>
      <c r="D1500" s="21"/>
      <c r="E1500" s="28" t="s">
        <v>322</v>
      </c>
      <c r="F1500" s="37">
        <f>VLOOKUP($A1498,'CBT OT'!$B$6:$O$431,9,0)</f>
        <v>5.35</v>
      </c>
      <c r="G1500" s="38"/>
      <c r="H1500" s="152"/>
      <c r="I1500" s="175"/>
      <c r="J1500" s="177"/>
      <c r="K1500" s="175"/>
    </row>
    <row r="1501" spans="1:11">
      <c r="A1501" s="39" t="s">
        <v>353</v>
      </c>
      <c r="B1501" s="40" t="e">
        <f>VLOOKUP($A1498,'CBT Wages'!$B$6:$AR$49,44,0)</f>
        <v>#REF!</v>
      </c>
      <c r="C1501" s="41"/>
      <c r="D1501" s="41"/>
      <c r="E1501" s="35" t="s">
        <v>354</v>
      </c>
      <c r="F1501" s="37">
        <f>VLOOKUP($A1498,'CBT OT'!$B$6:$V$431,16,0)</f>
        <v>880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>
      <c r="A1502" s="168" t="s">
        <v>356</v>
      </c>
      <c r="B1502" s="169"/>
      <c r="C1502" s="163" t="s">
        <v>357</v>
      </c>
      <c r="D1502" s="164"/>
      <c r="E1502" s="45"/>
      <c r="F1502" s="170" t="s">
        <v>358</v>
      </c>
      <c r="G1502" s="164"/>
      <c r="H1502" s="171" t="s">
        <v>359</v>
      </c>
      <c r="I1502" s="161"/>
      <c r="J1502" s="172" t="s">
        <v>360</v>
      </c>
      <c r="K1502" s="173"/>
    </row>
    <row r="1503" spans="1:11">
      <c r="A1503" s="46" t="s">
        <v>361</v>
      </c>
      <c r="B1503" s="47">
        <f>VLOOKUP($A1498,'CBT Wages'!$B$6:$AE$49,15,0)</f>
        <v>17234</v>
      </c>
      <c r="C1503" s="31">
        <f>VLOOKUP($A1498,'CBT Wages'!$B$6:$AE$49,20,0)</f>
        <v>17234</v>
      </c>
      <c r="D1503" s="48"/>
      <c r="E1503" s="49"/>
      <c r="F1503" s="153">
        <f>SUM(C1503:E1503)</f>
        <v>17234</v>
      </c>
      <c r="G1503" s="154"/>
      <c r="H1503" s="34" t="s">
        <v>362</v>
      </c>
      <c r="I1503" s="26">
        <f>VLOOKUP($A1498,'CBT Wages'!$B$6:$AE$49,29,0)</f>
        <v>2187.2399999999998</v>
      </c>
      <c r="J1503" s="155"/>
      <c r="K1503" s="156"/>
    </row>
    <row r="1504" spans="1:11" ht="14.25">
      <c r="A1504" s="46" t="s">
        <v>363</v>
      </c>
      <c r="B1504" s="50">
        <f>VLOOKUP($A1498,'CBT Wages'!$B$6:$AE$49,16,0)</f>
        <v>0</v>
      </c>
      <c r="C1504" s="51">
        <f>VLOOKUP($A1498,'CBT Wages'!$B$6:$AE$49,21,0)</f>
        <v>0</v>
      </c>
      <c r="D1504" s="52"/>
      <c r="E1504" s="38"/>
      <c r="F1504" s="157">
        <f>SUM(C1504:E1504)</f>
        <v>0</v>
      </c>
      <c r="G1504" s="158"/>
      <c r="H1504" s="36" t="s">
        <v>364</v>
      </c>
      <c r="I1504" s="68">
        <f>VLOOKUP($A1498,'CBT Wages'!$B$6:$AE$49,28,0)</f>
        <v>148</v>
      </c>
      <c r="J1504" s="159">
        <f>F1511-I1511</f>
        <v>18206.760000000002</v>
      </c>
      <c r="K1504" s="160"/>
    </row>
    <row r="1505" spans="1:11">
      <c r="A1505" s="46" t="s">
        <v>365</v>
      </c>
      <c r="B1505" s="50">
        <f>VLOOKUP($A1498,'CBT Wages'!$B$6:$AE$49,17,0)</f>
        <v>0</v>
      </c>
      <c r="C1505" s="51">
        <f>VLOOKUP($A1498,'CBT Wages'!$B$6:$AE$49,22,0)</f>
        <v>0</v>
      </c>
      <c r="D1505" s="52"/>
      <c r="E1505" s="38"/>
      <c r="F1505" s="157">
        <f>SUM(C1505:E1505)</f>
        <v>0</v>
      </c>
      <c r="G1505" s="158"/>
      <c r="H1505" s="36" t="s">
        <v>366</v>
      </c>
      <c r="I1505" s="68">
        <f>VLOOKUP($A1498,'CBT Wages'!$B$6:$AE$49,30,0)</f>
        <v>1</v>
      </c>
      <c r="J1505" s="161" t="s">
        <v>367</v>
      </c>
      <c r="K1505" s="162"/>
    </row>
    <row r="1506" spans="1:11">
      <c r="A1506" s="46" t="s">
        <v>368</v>
      </c>
      <c r="B1506" s="50">
        <v>0</v>
      </c>
      <c r="C1506" s="51">
        <v>0</v>
      </c>
      <c r="D1506" s="52"/>
      <c r="E1506" s="38"/>
      <c r="F1506" s="157">
        <f>SUM(D1506:E1506)</f>
        <v>0</v>
      </c>
      <c r="G1506" s="158"/>
      <c r="H1506" s="36" t="s">
        <v>369</v>
      </c>
      <c r="I1506" s="68"/>
      <c r="J1506" s="163"/>
      <c r="K1506" s="164"/>
    </row>
    <row r="1507" spans="1:11">
      <c r="A1507" s="46" t="s">
        <v>370</v>
      </c>
      <c r="B1507" s="50">
        <f>VLOOKUP($A1498,'CBT Wages'!$B$6:$AE$49,18,0)</f>
        <v>0</v>
      </c>
      <c r="C1507" s="51">
        <f>VLOOKUP($A1498,'CBT Wages'!$B$6:$AE$49,23,0)</f>
        <v>0</v>
      </c>
      <c r="D1507" s="52"/>
      <c r="E1507" s="38"/>
      <c r="F1507" s="157">
        <f>SUM(C1507:E1507)</f>
        <v>0</v>
      </c>
      <c r="G1507" s="158"/>
      <c r="H1507" s="36" t="s">
        <v>371</v>
      </c>
      <c r="I1507" s="68"/>
      <c r="J1507" s="163"/>
      <c r="K1507" s="164"/>
    </row>
    <row r="1508" spans="1:11">
      <c r="A1508" s="46" t="s">
        <v>372</v>
      </c>
      <c r="B1508" s="53">
        <v>0</v>
      </c>
      <c r="C1508" s="51">
        <f>VLOOKUP($A1498,'CBT Wages'!$B$6:$AE$49,25,0)</f>
        <v>1436</v>
      </c>
      <c r="D1508" s="52"/>
      <c r="E1508" s="38"/>
      <c r="F1508" s="157">
        <f>SUM(C1508:E1508)</f>
        <v>1436</v>
      </c>
      <c r="G1508" s="158"/>
      <c r="H1508" s="51"/>
      <c r="I1508" s="68"/>
      <c r="J1508" s="163"/>
      <c r="K1508" s="164"/>
    </row>
    <row r="1509" spans="1:11">
      <c r="A1509" s="46" t="s">
        <v>374</v>
      </c>
      <c r="B1509" s="53">
        <v>0</v>
      </c>
      <c r="C1509" s="51">
        <f>VLOOKUP($A1498,'CBT Wages'!$B$6:$AE$49,26,0)</f>
        <v>993</v>
      </c>
      <c r="D1509" s="52"/>
      <c r="E1509" s="38"/>
      <c r="F1509" s="157">
        <f>SUM(C1509:E1509)</f>
        <v>993</v>
      </c>
      <c r="G1509" s="158"/>
      <c r="H1509" s="51"/>
      <c r="I1509" s="68"/>
      <c r="J1509" s="163"/>
      <c r="K1509" s="164"/>
    </row>
    <row r="1510" spans="1:11">
      <c r="A1510" s="54" t="s">
        <v>375</v>
      </c>
      <c r="B1510" s="55"/>
      <c r="C1510" s="143"/>
      <c r="D1510" s="144"/>
      <c r="E1510" s="42"/>
      <c r="F1510" s="143">
        <f>SUM(D1510:E1510)</f>
        <v>0</v>
      </c>
      <c r="G1510" s="145"/>
      <c r="H1510" s="40"/>
      <c r="I1510" s="69"/>
      <c r="J1510" s="165"/>
      <c r="K1510" s="152"/>
    </row>
    <row r="1511" spans="1:11">
      <c r="A1511" s="56" t="s">
        <v>320</v>
      </c>
      <c r="B1511" s="57">
        <f>SUM(B1503:B1510)</f>
        <v>17234</v>
      </c>
      <c r="C1511" s="146">
        <f>SUM(C1503:D1510)</f>
        <v>19663</v>
      </c>
      <c r="D1511" s="147"/>
      <c r="E1511" s="58"/>
      <c r="F1511" s="146">
        <f>SUM(F1503:F1510)+F1501</f>
        <v>20543</v>
      </c>
      <c r="G1511" s="148">
        <f t="shared" ref="G1511" si="91">SUM(G1503:G1510)</f>
        <v>0</v>
      </c>
      <c r="H1511" s="59"/>
      <c r="I1511" s="70">
        <f>SUM(I1503:I1510)</f>
        <v>2336.2399999999998</v>
      </c>
      <c r="J1511" s="57" t="s">
        <v>376</v>
      </c>
      <c r="K1511" s="57" t="str">
        <f>VLOOKUP($A1498,'CBT Wages'!$B$6:$AF$49,6,0)</f>
        <v>MHE</v>
      </c>
    </row>
    <row r="1513" spans="1:11" ht="15.75">
      <c r="A1513" s="20" t="s">
        <v>337</v>
      </c>
      <c r="B1513" s="21"/>
      <c r="C1513" s="21"/>
      <c r="D1513" s="21"/>
      <c r="E1513" s="178" t="str">
        <f>+$E$1</f>
        <v>Salary Slip Oct 2019</v>
      </c>
      <c r="F1513" s="178"/>
      <c r="G1513" s="178"/>
      <c r="H1513" s="178"/>
      <c r="I1513" s="178"/>
      <c r="J1513" s="178"/>
      <c r="K1513" s="179"/>
    </row>
    <row r="1514" spans="1:11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>
      <c r="A1516" s="30">
        <f>+'CBT Wages'!B38</f>
        <v>3562030608</v>
      </c>
      <c r="B1516" s="124" t="str">
        <f>VLOOKUP($A1516,'CBT Wages'!$B$6:$AE$49,8,0)</f>
        <v>101335544057</v>
      </c>
      <c r="C1516" s="26"/>
      <c r="D1516" s="124" t="str">
        <f>VLOOKUP($A1516,'CBT Wages'!$B$6:$AE$49,9,0)</f>
        <v xml:space="preserve"> 6928993012</v>
      </c>
      <c r="E1516" s="31">
        <f>VLOOKUP($A1516,'CBT Wages'!$B$6:$AE$49,10,0)</f>
        <v>25</v>
      </c>
      <c r="F1516" s="31">
        <f>VLOOKUP($A1516,'CBT Wages'!$B$6:$AE$49,14,0)</f>
        <v>17</v>
      </c>
      <c r="G1516" s="32">
        <f>VLOOKUP($A1516,'CBT Wages'!$B$6:$AE$49,5,0)</f>
        <v>43580</v>
      </c>
      <c r="H1516" s="33" t="s">
        <v>349</v>
      </c>
      <c r="I1516" s="64">
        <v>0</v>
      </c>
      <c r="J1516" s="65"/>
      <c r="K1516" s="64">
        <v>0</v>
      </c>
    </row>
    <row r="1517" spans="1:11">
      <c r="A1517" s="34" t="s">
        <v>350</v>
      </c>
      <c r="B1517" s="31" t="str">
        <f>VLOOKUP($A1516,'CBT Wages'!$B$6:$AE$49,3,0)</f>
        <v>Dheeraj Kumar Bharti</v>
      </c>
      <c r="C1517" s="21"/>
      <c r="D1517" s="21"/>
      <c r="E1517" s="35"/>
      <c r="F1517" s="35"/>
      <c r="G1517" s="35"/>
      <c r="H1517" s="151" t="s">
        <v>351</v>
      </c>
      <c r="I1517" s="174">
        <v>0</v>
      </c>
      <c r="J1517" s="176"/>
      <c r="K1517" s="174">
        <v>0</v>
      </c>
    </row>
    <row r="1518" spans="1:11">
      <c r="A1518" s="36" t="s">
        <v>352</v>
      </c>
      <c r="B1518" s="27" t="str">
        <f>VLOOKUP($A1516,'CBT Wages'!$B$6:$AE$49,4,0)</f>
        <v>Surender Singh</v>
      </c>
      <c r="C1518" s="21"/>
      <c r="D1518" s="21"/>
      <c r="E1518" s="28" t="s">
        <v>322</v>
      </c>
      <c r="F1518" s="37">
        <f>VLOOKUP($A1516,'CBT OT'!$B$6:$O$431,9,0)</f>
        <v>0</v>
      </c>
      <c r="G1518" s="38"/>
      <c r="H1518" s="152"/>
      <c r="I1518" s="175"/>
      <c r="J1518" s="177"/>
      <c r="K1518" s="175"/>
    </row>
    <row r="1519" spans="1:11">
      <c r="A1519" s="39" t="s">
        <v>353</v>
      </c>
      <c r="B1519" s="40" t="e">
        <f>VLOOKUP($A1516,'CBT Wages'!$B$6:$AR$49,44,0)</f>
        <v>#REF!</v>
      </c>
      <c r="C1519" s="41"/>
      <c r="D1519" s="41"/>
      <c r="E1519" s="35" t="s">
        <v>354</v>
      </c>
      <c r="F1519" s="37">
        <f>VLOOKUP($A1516,'CBT OT'!$B$6:$V$431,16,0)</f>
        <v>0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>
      <c r="A1520" s="168" t="s">
        <v>356</v>
      </c>
      <c r="B1520" s="169"/>
      <c r="C1520" s="163" t="s">
        <v>357</v>
      </c>
      <c r="D1520" s="164"/>
      <c r="E1520" s="45"/>
      <c r="F1520" s="170" t="s">
        <v>358</v>
      </c>
      <c r="G1520" s="164"/>
      <c r="H1520" s="171" t="s">
        <v>359</v>
      </c>
      <c r="I1520" s="161"/>
      <c r="J1520" s="172" t="s">
        <v>360</v>
      </c>
      <c r="K1520" s="173"/>
    </row>
    <row r="1521" spans="1:11">
      <c r="A1521" s="46" t="s">
        <v>361</v>
      </c>
      <c r="B1521" s="47">
        <f>VLOOKUP($A1516,'CBT Wages'!$B$6:$AE$49,15,0)</f>
        <v>17234</v>
      </c>
      <c r="C1521" s="31">
        <f>VLOOKUP($A1516,'CBT Wages'!$B$6:$AE$49,20,0)</f>
        <v>11719</v>
      </c>
      <c r="D1521" s="48"/>
      <c r="E1521" s="49"/>
      <c r="F1521" s="153">
        <f>SUM(C1521:E1521)</f>
        <v>11719</v>
      </c>
      <c r="G1521" s="154"/>
      <c r="H1521" s="34" t="s">
        <v>362</v>
      </c>
      <c r="I1521" s="26">
        <f>VLOOKUP($A1516,'CBT Wages'!$B$6:$AE$49,29,0)</f>
        <v>1487.28</v>
      </c>
      <c r="J1521" s="155"/>
      <c r="K1521" s="156"/>
    </row>
    <row r="1522" spans="1:11" ht="14.25">
      <c r="A1522" s="46" t="s">
        <v>363</v>
      </c>
      <c r="B1522" s="50">
        <f>VLOOKUP($A1516,'CBT Wages'!$B$6:$AE$49,16,0)</f>
        <v>0</v>
      </c>
      <c r="C1522" s="51">
        <f>VLOOKUP($A1516,'CBT Wages'!$B$6:$AE$49,21,0)</f>
        <v>0</v>
      </c>
      <c r="D1522" s="52"/>
      <c r="E1522" s="38"/>
      <c r="F1522" s="157">
        <f>SUM(C1522:E1522)</f>
        <v>0</v>
      </c>
      <c r="G1522" s="158"/>
      <c r="H1522" s="36" t="s">
        <v>364</v>
      </c>
      <c r="I1522" s="68">
        <f>VLOOKUP($A1516,'CBT Wages'!$B$6:$AE$49,28,0)</f>
        <v>101</v>
      </c>
      <c r="J1522" s="159">
        <f>F1529-I1529</f>
        <v>11781.72</v>
      </c>
      <c r="K1522" s="160"/>
    </row>
    <row r="1523" spans="1:11">
      <c r="A1523" s="46" t="s">
        <v>365</v>
      </c>
      <c r="B1523" s="50">
        <f>VLOOKUP($A1516,'CBT Wages'!$B$6:$AE$49,17,0)</f>
        <v>0</v>
      </c>
      <c r="C1523" s="51">
        <f>VLOOKUP($A1516,'CBT Wages'!$B$6:$AE$49,22,0)</f>
        <v>0</v>
      </c>
      <c r="D1523" s="52"/>
      <c r="E1523" s="38"/>
      <c r="F1523" s="157">
        <f>SUM(C1523:E1523)</f>
        <v>0</v>
      </c>
      <c r="G1523" s="158"/>
      <c r="H1523" s="36" t="s">
        <v>366</v>
      </c>
      <c r="I1523" s="68">
        <f>VLOOKUP($A1516,'CBT Wages'!$B$6:$AE$49,30,0)</f>
        <v>1</v>
      </c>
      <c r="J1523" s="161" t="s">
        <v>367</v>
      </c>
      <c r="K1523" s="162"/>
    </row>
    <row r="1524" spans="1:11">
      <c r="A1524" s="46" t="s">
        <v>368</v>
      </c>
      <c r="B1524" s="50">
        <v>0</v>
      </c>
      <c r="C1524" s="51">
        <v>0</v>
      </c>
      <c r="D1524" s="52"/>
      <c r="E1524" s="38"/>
      <c r="F1524" s="157">
        <f>SUM(D1524:E1524)</f>
        <v>0</v>
      </c>
      <c r="G1524" s="158"/>
      <c r="H1524" s="36" t="s">
        <v>369</v>
      </c>
      <c r="I1524" s="68"/>
      <c r="J1524" s="163"/>
      <c r="K1524" s="164"/>
    </row>
    <row r="1525" spans="1:11">
      <c r="A1525" s="46" t="s">
        <v>370</v>
      </c>
      <c r="B1525" s="50">
        <f>VLOOKUP($A1516,'CBT Wages'!$B$6:$AE$49,18,0)</f>
        <v>0</v>
      </c>
      <c r="C1525" s="51">
        <f>VLOOKUP($A1516,'CBT Wages'!$B$6:$AE$49,23,0)</f>
        <v>0</v>
      </c>
      <c r="D1525" s="52"/>
      <c r="E1525" s="38"/>
      <c r="F1525" s="157">
        <f>SUM(C1525:E1525)</f>
        <v>0</v>
      </c>
      <c r="G1525" s="158"/>
      <c r="H1525" s="36" t="s">
        <v>371</v>
      </c>
      <c r="I1525" s="68"/>
      <c r="J1525" s="163"/>
      <c r="K1525" s="164"/>
    </row>
    <row r="1526" spans="1:11">
      <c r="A1526" s="46" t="s">
        <v>372</v>
      </c>
      <c r="B1526" s="53">
        <v>0</v>
      </c>
      <c r="C1526" s="51">
        <f>VLOOKUP($A1516,'CBT Wages'!$B$6:$AE$49,25,0)</f>
        <v>977</v>
      </c>
      <c r="D1526" s="52"/>
      <c r="E1526" s="38"/>
      <c r="F1526" s="157">
        <f>SUM(C1526:E1526)</f>
        <v>977</v>
      </c>
      <c r="G1526" s="158"/>
      <c r="H1526" s="51"/>
      <c r="I1526" s="68"/>
      <c r="J1526" s="163"/>
      <c r="K1526" s="164"/>
    </row>
    <row r="1527" spans="1:11">
      <c r="A1527" s="46" t="s">
        <v>374</v>
      </c>
      <c r="B1527" s="53">
        <v>0</v>
      </c>
      <c r="C1527" s="51">
        <f>VLOOKUP($A1516,'CBT Wages'!$B$6:$AE$49,26,0)</f>
        <v>675</v>
      </c>
      <c r="D1527" s="52"/>
      <c r="E1527" s="38"/>
      <c r="F1527" s="157">
        <f>SUM(C1527:E1527)</f>
        <v>675</v>
      </c>
      <c r="G1527" s="158"/>
      <c r="H1527" s="51"/>
      <c r="I1527" s="68"/>
      <c r="J1527" s="163"/>
      <c r="K1527" s="164"/>
    </row>
    <row r="1528" spans="1:11">
      <c r="A1528" s="54" t="s">
        <v>375</v>
      </c>
      <c r="B1528" s="55"/>
      <c r="C1528" s="143"/>
      <c r="D1528" s="144"/>
      <c r="E1528" s="42"/>
      <c r="F1528" s="143">
        <f>SUM(D1528:E1528)</f>
        <v>0</v>
      </c>
      <c r="G1528" s="145"/>
      <c r="H1528" s="40"/>
      <c r="I1528" s="69"/>
      <c r="J1528" s="165"/>
      <c r="K1528" s="152"/>
    </row>
    <row r="1529" spans="1:11">
      <c r="A1529" s="56" t="s">
        <v>320</v>
      </c>
      <c r="B1529" s="57">
        <f>SUM(B1521:B1528)</f>
        <v>17234</v>
      </c>
      <c r="C1529" s="146">
        <f>SUM(C1521:D1528)</f>
        <v>13371</v>
      </c>
      <c r="D1529" s="147"/>
      <c r="E1529" s="58"/>
      <c r="F1529" s="146">
        <f>SUM(F1521:F1528)+F1519</f>
        <v>13371</v>
      </c>
      <c r="G1529" s="148">
        <f t="shared" ref="G1529" si="92">SUM(G1521:G1528)</f>
        <v>0</v>
      </c>
      <c r="H1529" s="59"/>
      <c r="I1529" s="70">
        <f>SUM(I1521:I1528)</f>
        <v>1589.28</v>
      </c>
      <c r="J1529" s="57" t="s">
        <v>376</v>
      </c>
      <c r="K1529" s="57" t="str">
        <f>VLOOKUP($A1516,'CBT Wages'!$B$6:$AF$49,6,0)</f>
        <v>MHE</v>
      </c>
    </row>
    <row r="1531" spans="1:11" ht="15.75">
      <c r="A1531" s="20" t="s">
        <v>337</v>
      </c>
      <c r="B1531" s="21"/>
      <c r="C1531" s="21"/>
      <c r="D1531" s="21"/>
      <c r="E1531" s="178" t="str">
        <f>+$E$1</f>
        <v>Salary Slip Oct 2019</v>
      </c>
      <c r="F1531" s="178"/>
      <c r="G1531" s="178"/>
      <c r="H1531" s="178"/>
      <c r="I1531" s="178"/>
      <c r="J1531" s="178"/>
      <c r="K1531" s="179"/>
    </row>
    <row r="1532" spans="1:11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>
      <c r="A1534" s="30" t="e">
        <f>+'CBT Wages'!#REF!</f>
        <v>#REF!</v>
      </c>
      <c r="B1534" s="124" t="e">
        <f>VLOOKUP($A1534,'CBT Wages'!$B$6:$AE$49,8,0)</f>
        <v>#REF!</v>
      </c>
      <c r="C1534" s="26"/>
      <c r="D1534" s="124" t="e">
        <f>VLOOKUP($A1534,'CBT Wages'!$B$6:$AE$49,9,0)</f>
        <v>#REF!</v>
      </c>
      <c r="E1534" s="31" t="e">
        <f>VLOOKUP($A1534,'CBT Wages'!$B$6:$AE$49,10,0)</f>
        <v>#REF!</v>
      </c>
      <c r="F1534" s="31" t="e">
        <f>VLOOKUP($A1534,'CBT Wages'!$B$6:$AE$49,14,0)</f>
        <v>#REF!</v>
      </c>
      <c r="G1534" s="32" t="e">
        <f>VLOOKUP($A1534,'CBT Wages'!$B$6:$AE$49,5,0)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>
      <c r="A1535" s="34" t="s">
        <v>350</v>
      </c>
      <c r="B1535" s="31" t="e">
        <f>VLOOKUP($A1534,'CBT Wages'!$B$6:$AE$49,3,0)</f>
        <v>#REF!</v>
      </c>
      <c r="C1535" s="21"/>
      <c r="D1535" s="21"/>
      <c r="E1535" s="35"/>
      <c r="F1535" s="35"/>
      <c r="G1535" s="35"/>
      <c r="H1535" s="151" t="s">
        <v>351</v>
      </c>
      <c r="I1535" s="174">
        <v>0</v>
      </c>
      <c r="J1535" s="176"/>
      <c r="K1535" s="174">
        <v>0</v>
      </c>
    </row>
    <row r="1536" spans="1:11">
      <c r="A1536" s="36" t="s">
        <v>352</v>
      </c>
      <c r="B1536" s="27" t="e">
        <f>VLOOKUP($A1534,'CBT Wages'!$B$6:$AE$49,4,0)</f>
        <v>#REF!</v>
      </c>
      <c r="C1536" s="21"/>
      <c r="D1536" s="21"/>
      <c r="E1536" s="28" t="s">
        <v>322</v>
      </c>
      <c r="F1536" s="37" t="e">
        <f>VLOOKUP($A1534,'CBT OT'!$B$6:$O$431,9,0)</f>
        <v>#REF!</v>
      </c>
      <c r="G1536" s="38"/>
      <c r="H1536" s="152"/>
      <c r="I1536" s="175"/>
      <c r="J1536" s="177"/>
      <c r="K1536" s="175"/>
    </row>
    <row r="1537" spans="1:11">
      <c r="A1537" s="39" t="s">
        <v>353</v>
      </c>
      <c r="B1537" s="40" t="e">
        <f>VLOOKUP($A1534,'CBT Wages'!$B$6:$AR$49,44,0)</f>
        <v>#REF!</v>
      </c>
      <c r="C1537" s="41"/>
      <c r="D1537" s="41"/>
      <c r="E1537" s="35" t="s">
        <v>354</v>
      </c>
      <c r="F1537" s="37" t="e">
        <f>VLOOKUP($A1534,'CBT OT'!$B$6:$V$431,16,0)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>
      <c r="A1538" s="168" t="s">
        <v>356</v>
      </c>
      <c r="B1538" s="169"/>
      <c r="C1538" s="163" t="s">
        <v>357</v>
      </c>
      <c r="D1538" s="164"/>
      <c r="E1538" s="45"/>
      <c r="F1538" s="170" t="s">
        <v>358</v>
      </c>
      <c r="G1538" s="164"/>
      <c r="H1538" s="171" t="s">
        <v>359</v>
      </c>
      <c r="I1538" s="161"/>
      <c r="J1538" s="172" t="s">
        <v>360</v>
      </c>
      <c r="K1538" s="173"/>
    </row>
    <row r="1539" spans="1:11">
      <c r="A1539" s="46" t="s">
        <v>361</v>
      </c>
      <c r="B1539" s="47" t="e">
        <f>VLOOKUP($A1534,'CBT Wages'!$B$6:$AE$49,15,0)</f>
        <v>#REF!</v>
      </c>
      <c r="C1539" s="31" t="e">
        <f>VLOOKUP($A1534,'CBT Wages'!$B$6:$AE$49,20,0)</f>
        <v>#REF!</v>
      </c>
      <c r="D1539" s="48"/>
      <c r="E1539" s="49"/>
      <c r="F1539" s="153" t="e">
        <f>SUM(C1539:E1539)</f>
        <v>#REF!</v>
      </c>
      <c r="G1539" s="154"/>
      <c r="H1539" s="34" t="s">
        <v>362</v>
      </c>
      <c r="I1539" s="26" t="e">
        <f>VLOOKUP($A1534,'CBT Wages'!$B$6:$AE$49,29,0)</f>
        <v>#REF!</v>
      </c>
      <c r="J1539" s="155"/>
      <c r="K1539" s="156"/>
    </row>
    <row r="1540" spans="1:11" ht="14.25">
      <c r="A1540" s="46" t="s">
        <v>363</v>
      </c>
      <c r="B1540" s="50" t="e">
        <f>VLOOKUP($A1534,'CBT Wages'!$B$6:$AE$49,16,0)</f>
        <v>#REF!</v>
      </c>
      <c r="C1540" s="51" t="e">
        <f>VLOOKUP($A1534,'CBT Wages'!$B$6:$AE$49,21,0)</f>
        <v>#REF!</v>
      </c>
      <c r="D1540" s="52"/>
      <c r="E1540" s="38"/>
      <c r="F1540" s="157" t="e">
        <f>SUM(C1540:E1540)</f>
        <v>#REF!</v>
      </c>
      <c r="G1540" s="158"/>
      <c r="H1540" s="36" t="s">
        <v>364</v>
      </c>
      <c r="I1540" s="68" t="e">
        <f>VLOOKUP($A1534,'CBT Wages'!$B$6:$AE$49,28,0)</f>
        <v>#REF!</v>
      </c>
      <c r="J1540" s="159" t="e">
        <f>F1547-I1547</f>
        <v>#REF!</v>
      </c>
      <c r="K1540" s="160"/>
    </row>
    <row r="1541" spans="1:11">
      <c r="A1541" s="46" t="s">
        <v>365</v>
      </c>
      <c r="B1541" s="50" t="e">
        <f>VLOOKUP($A1534,'CBT Wages'!$B$6:$AE$49,17,0)</f>
        <v>#REF!</v>
      </c>
      <c r="C1541" s="51" t="e">
        <f>VLOOKUP($A1534,'CBT Wages'!$B$6:$AE$49,22,0)</f>
        <v>#REF!</v>
      </c>
      <c r="D1541" s="52"/>
      <c r="E1541" s="38"/>
      <c r="F1541" s="157" t="e">
        <f>SUM(C1541:E1541)</f>
        <v>#REF!</v>
      </c>
      <c r="G1541" s="158"/>
      <c r="H1541" s="36" t="s">
        <v>366</v>
      </c>
      <c r="I1541" s="68" t="e">
        <f>VLOOKUP($A1534,'CBT Wages'!$B$6:$AE$49,30,0)</f>
        <v>#REF!</v>
      </c>
      <c r="J1541" s="161" t="s">
        <v>367</v>
      </c>
      <c r="K1541" s="162"/>
    </row>
    <row r="1542" spans="1:11">
      <c r="A1542" s="46" t="s">
        <v>368</v>
      </c>
      <c r="B1542" s="50">
        <v>0</v>
      </c>
      <c r="C1542" s="51">
        <v>0</v>
      </c>
      <c r="D1542" s="52"/>
      <c r="E1542" s="38"/>
      <c r="F1542" s="157">
        <f>SUM(D1542:E1542)</f>
        <v>0</v>
      </c>
      <c r="G1542" s="158"/>
      <c r="H1542" s="36" t="s">
        <v>369</v>
      </c>
      <c r="I1542" s="68"/>
      <c r="J1542" s="163"/>
      <c r="K1542" s="164"/>
    </row>
    <row r="1543" spans="1:11">
      <c r="A1543" s="46" t="s">
        <v>370</v>
      </c>
      <c r="B1543" s="50" t="e">
        <f>VLOOKUP($A1534,'CBT Wages'!$B$6:$AE$49,18,0)</f>
        <v>#REF!</v>
      </c>
      <c r="C1543" s="51" t="e">
        <f>VLOOKUP($A1534,'CBT Wages'!$B$6:$AE$49,23,0)</f>
        <v>#REF!</v>
      </c>
      <c r="D1543" s="52"/>
      <c r="E1543" s="38"/>
      <c r="F1543" s="157" t="e">
        <f>SUM(C1543:E1543)</f>
        <v>#REF!</v>
      </c>
      <c r="G1543" s="158"/>
      <c r="H1543" s="36" t="s">
        <v>371</v>
      </c>
      <c r="I1543" s="68"/>
      <c r="J1543" s="163"/>
      <c r="K1543" s="164"/>
    </row>
    <row r="1544" spans="1:11">
      <c r="A1544" s="46" t="s">
        <v>372</v>
      </c>
      <c r="B1544" s="53">
        <v>0</v>
      </c>
      <c r="C1544" s="51" t="e">
        <f>VLOOKUP($A1534,'CBT Wages'!$B$6:$AE$49,25,0)</f>
        <v>#REF!</v>
      </c>
      <c r="D1544" s="52"/>
      <c r="E1544" s="38"/>
      <c r="F1544" s="157" t="e">
        <f>SUM(C1544:E1544)</f>
        <v>#REF!</v>
      </c>
      <c r="G1544" s="158"/>
      <c r="H1544" s="51"/>
      <c r="I1544" s="68"/>
      <c r="J1544" s="163"/>
      <c r="K1544" s="164"/>
    </row>
    <row r="1545" spans="1:11">
      <c r="A1545" s="46" t="s">
        <v>374</v>
      </c>
      <c r="B1545" s="53">
        <v>0</v>
      </c>
      <c r="C1545" s="51" t="e">
        <f>VLOOKUP($A1534,'CBT Wages'!$B$6:$AE$49,26,0)</f>
        <v>#REF!</v>
      </c>
      <c r="D1545" s="52"/>
      <c r="E1545" s="38"/>
      <c r="F1545" s="157" t="e">
        <f>SUM(C1545:E1545)</f>
        <v>#REF!</v>
      </c>
      <c r="G1545" s="158"/>
      <c r="H1545" s="51"/>
      <c r="I1545" s="68"/>
      <c r="J1545" s="163"/>
      <c r="K1545" s="164"/>
    </row>
    <row r="1546" spans="1:11">
      <c r="A1546" s="54" t="s">
        <v>375</v>
      </c>
      <c r="B1546" s="55"/>
      <c r="C1546" s="143"/>
      <c r="D1546" s="144"/>
      <c r="E1546" s="42"/>
      <c r="F1546" s="143">
        <f>SUM(D1546:E1546)</f>
        <v>0</v>
      </c>
      <c r="G1546" s="145"/>
      <c r="H1546" s="40"/>
      <c r="I1546" s="69"/>
      <c r="J1546" s="165"/>
      <c r="K1546" s="152"/>
    </row>
    <row r="1547" spans="1:11">
      <c r="A1547" s="56" t="s">
        <v>320</v>
      </c>
      <c r="B1547" s="57" t="e">
        <f>SUM(B1539:B1546)</f>
        <v>#REF!</v>
      </c>
      <c r="C1547" s="146" t="e">
        <f>SUM(C1539:D1546)</f>
        <v>#REF!</v>
      </c>
      <c r="D1547" s="147"/>
      <c r="E1547" s="58"/>
      <c r="F1547" s="146" t="e">
        <f>SUM(F1539:F1546)+F1537</f>
        <v>#REF!</v>
      </c>
      <c r="G1547" s="148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Wages'!$B$6:$AF$49,6,0)</f>
        <v>#REF!</v>
      </c>
    </row>
    <row r="1549" spans="1:11" ht="15.75">
      <c r="A1549" s="20" t="s">
        <v>337</v>
      </c>
      <c r="B1549" s="21"/>
      <c r="C1549" s="21"/>
      <c r="D1549" s="21"/>
      <c r="E1549" s="178" t="str">
        <f>+$E$1</f>
        <v>Salary Slip Oct 2019</v>
      </c>
      <c r="F1549" s="178"/>
      <c r="G1549" s="178"/>
      <c r="H1549" s="178"/>
      <c r="I1549" s="178"/>
      <c r="J1549" s="178"/>
      <c r="K1549" s="179"/>
    </row>
    <row r="1550" spans="1:11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>
      <c r="A1552" s="30">
        <f>+'CBT Wages'!B39</f>
        <v>3562030594</v>
      </c>
      <c r="B1552" s="124" t="str">
        <f>VLOOKUP($A1552,'CBT Wages'!$B$6:$AE$49,8,0)</f>
        <v>101452082251</v>
      </c>
      <c r="C1552" s="26"/>
      <c r="D1552" s="124" t="str">
        <f>VLOOKUP($A1552,'CBT Wages'!$B$6:$AE$49,9,0)</f>
        <v xml:space="preserve"> 6928993096</v>
      </c>
      <c r="E1552" s="31">
        <f>VLOOKUP($A1552,'CBT Wages'!$B$6:$AE$49,10,0)</f>
        <v>25</v>
      </c>
      <c r="F1552" s="31">
        <f>VLOOKUP($A1552,'CBT Wages'!$B$6:$AE$49,14,0)</f>
        <v>18</v>
      </c>
      <c r="G1552" s="32">
        <f>VLOOKUP($A1552,'CBT Wages'!$B$6:$AE$49,5,0)</f>
        <v>43584</v>
      </c>
      <c r="H1552" s="33" t="s">
        <v>349</v>
      </c>
      <c r="I1552" s="64">
        <v>0</v>
      </c>
      <c r="J1552" s="65"/>
      <c r="K1552" s="64">
        <v>0</v>
      </c>
    </row>
    <row r="1553" spans="1:11">
      <c r="A1553" s="34" t="s">
        <v>350</v>
      </c>
      <c r="B1553" s="31" t="str">
        <f>VLOOKUP($A1552,'CBT Wages'!$B$6:$AE$49,3,0)</f>
        <v>Sandeep kumar</v>
      </c>
      <c r="C1553" s="21"/>
      <c r="D1553" s="21"/>
      <c r="E1553" s="35"/>
      <c r="F1553" s="35"/>
      <c r="G1553" s="35"/>
      <c r="H1553" s="151" t="s">
        <v>351</v>
      </c>
      <c r="I1553" s="174">
        <v>0</v>
      </c>
      <c r="J1553" s="176"/>
      <c r="K1553" s="174">
        <v>0</v>
      </c>
    </row>
    <row r="1554" spans="1:11">
      <c r="A1554" s="36" t="s">
        <v>352</v>
      </c>
      <c r="B1554" s="27" t="str">
        <f>VLOOKUP($A1552,'CBT Wages'!$B$6:$AE$49,4,0)</f>
        <v>Shankar Lal</v>
      </c>
      <c r="C1554" s="21"/>
      <c r="D1554" s="21"/>
      <c r="E1554" s="28" t="s">
        <v>322</v>
      </c>
      <c r="F1554" s="37">
        <f>VLOOKUP($A1552,'CBT OT'!$B$6:$O$431,9,0)</f>
        <v>0</v>
      </c>
      <c r="G1554" s="38"/>
      <c r="H1554" s="152"/>
      <c r="I1554" s="175"/>
      <c r="J1554" s="177"/>
      <c r="K1554" s="175"/>
    </row>
    <row r="1555" spans="1:11">
      <c r="A1555" s="39" t="s">
        <v>353</v>
      </c>
      <c r="B1555" s="40" t="e">
        <f>VLOOKUP($A1552,'CBT Wages'!$B$6:$AR$49,44,0)</f>
        <v>#REF!</v>
      </c>
      <c r="C1555" s="41"/>
      <c r="D1555" s="41"/>
      <c r="E1555" s="35" t="s">
        <v>354</v>
      </c>
      <c r="F1555" s="37">
        <f>VLOOKUP($A1552,'CBT OT'!$B$6:$V$431,16,0)</f>
        <v>0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>
      <c r="A1556" s="168" t="s">
        <v>356</v>
      </c>
      <c r="B1556" s="169"/>
      <c r="C1556" s="163" t="s">
        <v>357</v>
      </c>
      <c r="D1556" s="164"/>
      <c r="E1556" s="45"/>
      <c r="F1556" s="170" t="s">
        <v>358</v>
      </c>
      <c r="G1556" s="164"/>
      <c r="H1556" s="171" t="s">
        <v>359</v>
      </c>
      <c r="I1556" s="161"/>
      <c r="J1556" s="172" t="s">
        <v>360</v>
      </c>
      <c r="K1556" s="173"/>
    </row>
    <row r="1557" spans="1:11">
      <c r="A1557" s="46" t="s">
        <v>361</v>
      </c>
      <c r="B1557" s="47">
        <f>VLOOKUP($A1552,'CBT Wages'!$B$6:$AE$49,15,0)</f>
        <v>17234</v>
      </c>
      <c r="C1557" s="31">
        <f>VLOOKUP($A1552,'CBT Wages'!$B$6:$AE$49,20,0)</f>
        <v>12408</v>
      </c>
      <c r="D1557" s="48"/>
      <c r="E1557" s="49"/>
      <c r="F1557" s="153">
        <f>SUM(C1557:E1557)</f>
        <v>12408</v>
      </c>
      <c r="G1557" s="154"/>
      <c r="H1557" s="34" t="s">
        <v>362</v>
      </c>
      <c r="I1557" s="26">
        <f>VLOOKUP($A1552,'CBT Wages'!$B$6:$AE$49,29,0)</f>
        <v>1574.76</v>
      </c>
      <c r="J1557" s="155"/>
      <c r="K1557" s="156"/>
    </row>
    <row r="1558" spans="1:11" ht="14.25">
      <c r="A1558" s="46" t="s">
        <v>363</v>
      </c>
      <c r="B1558" s="50">
        <f>VLOOKUP($A1552,'CBT Wages'!$B$6:$AE$49,16,0)</f>
        <v>0</v>
      </c>
      <c r="C1558" s="51">
        <f>VLOOKUP($A1552,'CBT Wages'!$B$6:$AE$49,21,0)</f>
        <v>0</v>
      </c>
      <c r="D1558" s="52"/>
      <c r="E1558" s="38"/>
      <c r="F1558" s="157">
        <f>SUM(C1558:E1558)</f>
        <v>0</v>
      </c>
      <c r="G1558" s="158"/>
      <c r="H1558" s="36" t="s">
        <v>364</v>
      </c>
      <c r="I1558" s="68">
        <f>VLOOKUP($A1552,'CBT Wages'!$B$6:$AE$49,28,0)</f>
        <v>107</v>
      </c>
      <c r="J1558" s="159">
        <f>F1565-I1565</f>
        <v>12474.24</v>
      </c>
      <c r="K1558" s="160"/>
    </row>
    <row r="1559" spans="1:11">
      <c r="A1559" s="46" t="s">
        <v>365</v>
      </c>
      <c r="B1559" s="50">
        <f>VLOOKUP($A1552,'CBT Wages'!$B$6:$AE$49,17,0)</f>
        <v>0</v>
      </c>
      <c r="C1559" s="51">
        <f>VLOOKUP($A1552,'CBT Wages'!$B$6:$AE$49,22,0)</f>
        <v>0</v>
      </c>
      <c r="D1559" s="52"/>
      <c r="E1559" s="38"/>
      <c r="F1559" s="157">
        <f>SUM(C1559:E1559)</f>
        <v>0</v>
      </c>
      <c r="G1559" s="158"/>
      <c r="H1559" s="36" t="s">
        <v>366</v>
      </c>
      <c r="I1559" s="68">
        <f>VLOOKUP($A1552,'CBT Wages'!$B$6:$AE$49,30,0)</f>
        <v>1</v>
      </c>
      <c r="J1559" s="161" t="s">
        <v>367</v>
      </c>
      <c r="K1559" s="162"/>
    </row>
    <row r="1560" spans="1:11">
      <c r="A1560" s="46" t="s">
        <v>368</v>
      </c>
      <c r="B1560" s="50">
        <v>0</v>
      </c>
      <c r="C1560" s="51">
        <v>0</v>
      </c>
      <c r="D1560" s="52"/>
      <c r="E1560" s="38"/>
      <c r="F1560" s="157">
        <f>SUM(D1560:E1560)</f>
        <v>0</v>
      </c>
      <c r="G1560" s="158"/>
      <c r="H1560" s="36" t="s">
        <v>369</v>
      </c>
      <c r="I1560" s="68"/>
      <c r="J1560" s="163"/>
      <c r="K1560" s="164"/>
    </row>
    <row r="1561" spans="1:11">
      <c r="A1561" s="46" t="s">
        <v>370</v>
      </c>
      <c r="B1561" s="50">
        <f>VLOOKUP($A1552,'CBT Wages'!$B$6:$AE$49,18,0)</f>
        <v>0</v>
      </c>
      <c r="C1561" s="51">
        <f>VLOOKUP($A1552,'CBT Wages'!$B$6:$AE$49,23,0)</f>
        <v>0</v>
      </c>
      <c r="D1561" s="52"/>
      <c r="E1561" s="38"/>
      <c r="F1561" s="157">
        <f>SUM(C1561:E1561)</f>
        <v>0</v>
      </c>
      <c r="G1561" s="158"/>
      <c r="H1561" s="36" t="s">
        <v>371</v>
      </c>
      <c r="I1561" s="68"/>
      <c r="J1561" s="163"/>
      <c r="K1561" s="164"/>
    </row>
    <row r="1562" spans="1:11">
      <c r="A1562" s="46" t="s">
        <v>372</v>
      </c>
      <c r="B1562" s="53">
        <v>0</v>
      </c>
      <c r="C1562" s="51">
        <f>VLOOKUP($A1552,'CBT Wages'!$B$6:$AE$49,25,0)</f>
        <v>1034</v>
      </c>
      <c r="D1562" s="52"/>
      <c r="E1562" s="38"/>
      <c r="F1562" s="157">
        <f>SUM(C1562:E1562)</f>
        <v>1034</v>
      </c>
      <c r="G1562" s="158"/>
      <c r="H1562" s="51"/>
      <c r="I1562" s="68"/>
      <c r="J1562" s="163"/>
      <c r="K1562" s="164"/>
    </row>
    <row r="1563" spans="1:11">
      <c r="A1563" s="46" t="s">
        <v>374</v>
      </c>
      <c r="B1563" s="53">
        <v>0</v>
      </c>
      <c r="C1563" s="51">
        <f>VLOOKUP($A1552,'CBT Wages'!$B$6:$AE$49,26,0)</f>
        <v>715</v>
      </c>
      <c r="D1563" s="52"/>
      <c r="E1563" s="38"/>
      <c r="F1563" s="157">
        <f>SUM(C1563:E1563)</f>
        <v>715</v>
      </c>
      <c r="G1563" s="158"/>
      <c r="H1563" s="51"/>
      <c r="I1563" s="68"/>
      <c r="J1563" s="163"/>
      <c r="K1563" s="164"/>
    </row>
    <row r="1564" spans="1:11">
      <c r="A1564" s="54" t="s">
        <v>375</v>
      </c>
      <c r="B1564" s="55"/>
      <c r="C1564" s="143"/>
      <c r="D1564" s="144"/>
      <c r="E1564" s="42"/>
      <c r="F1564" s="143">
        <f>SUM(D1564:E1564)</f>
        <v>0</v>
      </c>
      <c r="G1564" s="145"/>
      <c r="H1564" s="40"/>
      <c r="I1564" s="69"/>
      <c r="J1564" s="165"/>
      <c r="K1564" s="152"/>
    </row>
    <row r="1565" spans="1:11">
      <c r="A1565" s="56" t="s">
        <v>320</v>
      </c>
      <c r="B1565" s="57">
        <f>SUM(B1557:B1564)</f>
        <v>17234</v>
      </c>
      <c r="C1565" s="146">
        <f>SUM(C1557:D1564)</f>
        <v>14157</v>
      </c>
      <c r="D1565" s="147"/>
      <c r="E1565" s="58"/>
      <c r="F1565" s="146">
        <f>SUM(F1557:F1564)+F1555</f>
        <v>14157</v>
      </c>
      <c r="G1565" s="148">
        <f t="shared" ref="G1565" si="94">SUM(G1557:G1564)</f>
        <v>0</v>
      </c>
      <c r="H1565" s="59"/>
      <c r="I1565" s="70">
        <f>SUM(I1557:I1564)</f>
        <v>1682.76</v>
      </c>
      <c r="J1565" s="57" t="s">
        <v>376</v>
      </c>
      <c r="K1565" s="57" t="str">
        <f>VLOOKUP($A1552,'CBT Wages'!$B$6:$AF$49,6,0)</f>
        <v>MHE</v>
      </c>
    </row>
    <row r="1567" spans="1:11" ht="15.75">
      <c r="A1567" s="20" t="s">
        <v>337</v>
      </c>
      <c r="B1567" s="21"/>
      <c r="C1567" s="21"/>
      <c r="D1567" s="21"/>
      <c r="E1567" s="178" t="str">
        <f>+$E$1</f>
        <v>Salary Slip Oct 2019</v>
      </c>
      <c r="F1567" s="178"/>
      <c r="G1567" s="178"/>
      <c r="H1567" s="178"/>
      <c r="I1567" s="178"/>
      <c r="J1567" s="178"/>
      <c r="K1567" s="179"/>
    </row>
    <row r="1568" spans="1:11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>
      <c r="A1570" s="30">
        <f>+'CBT Wages'!B40</f>
        <v>3562030595</v>
      </c>
      <c r="B1570" s="124" t="str">
        <f>VLOOKUP($A1570,'CBT Wages'!$B$6:$AE$49,8,0)</f>
        <v>101446145784</v>
      </c>
      <c r="C1570" s="26"/>
      <c r="D1570" s="124" t="str">
        <f>VLOOKUP($A1570,'CBT Wages'!$B$6:$AE$49,9,0)</f>
        <v xml:space="preserve"> 6928993120</v>
      </c>
      <c r="E1570" s="31">
        <f>VLOOKUP($A1570,'CBT Wages'!$B$6:$AE$49,10,0)</f>
        <v>25</v>
      </c>
      <c r="F1570" s="31">
        <f>VLOOKUP($A1570,'CBT Wages'!$B$6:$AE$49,14,0)</f>
        <v>24</v>
      </c>
      <c r="G1570" s="32">
        <f>VLOOKUP($A1570,'CBT Wages'!$B$6:$AE$49,5,0)</f>
        <v>43582</v>
      </c>
      <c r="H1570" s="33" t="s">
        <v>349</v>
      </c>
      <c r="I1570" s="64">
        <v>0</v>
      </c>
      <c r="J1570" s="65"/>
      <c r="K1570" s="64">
        <v>0</v>
      </c>
    </row>
    <row r="1571" spans="1:11">
      <c r="A1571" s="34" t="s">
        <v>350</v>
      </c>
      <c r="B1571" s="31" t="str">
        <f>VLOOKUP($A1570,'CBT Wages'!$B$6:$AE$49,3,0)</f>
        <v>Lavkush</v>
      </c>
      <c r="C1571" s="21"/>
      <c r="D1571" s="21"/>
      <c r="E1571" s="35"/>
      <c r="F1571" s="35"/>
      <c r="G1571" s="35"/>
      <c r="H1571" s="151" t="s">
        <v>351</v>
      </c>
      <c r="I1571" s="174">
        <v>0</v>
      </c>
      <c r="J1571" s="176"/>
      <c r="K1571" s="174">
        <v>0</v>
      </c>
    </row>
    <row r="1572" spans="1:11">
      <c r="A1572" s="36" t="s">
        <v>352</v>
      </c>
      <c r="B1572" s="27" t="str">
        <f>VLOOKUP($A1570,'CBT Wages'!$B$6:$AE$49,4,0)</f>
        <v>Kripal Singh</v>
      </c>
      <c r="C1572" s="21"/>
      <c r="D1572" s="21"/>
      <c r="E1572" s="28" t="s">
        <v>322</v>
      </c>
      <c r="F1572" s="37">
        <f>VLOOKUP($A1570,'CBT OT'!$B$6:$O$431,9,0)</f>
        <v>0.73</v>
      </c>
      <c r="G1572" s="38"/>
      <c r="H1572" s="152"/>
      <c r="I1572" s="175"/>
      <c r="J1572" s="177"/>
      <c r="K1572" s="175"/>
    </row>
    <row r="1573" spans="1:11">
      <c r="A1573" s="39" t="s">
        <v>353</v>
      </c>
      <c r="B1573" s="40" t="e">
        <f>VLOOKUP($A1570,'CBT Wages'!$B$6:$AR$49,44,0)</f>
        <v>#REF!</v>
      </c>
      <c r="C1573" s="41"/>
      <c r="D1573" s="41"/>
      <c r="E1573" s="35" t="s">
        <v>354</v>
      </c>
      <c r="F1573" s="37">
        <f>VLOOKUP($A1570,'CBT OT'!$B$6:$V$431,16,0)</f>
        <v>120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>
      <c r="A1574" s="168" t="s">
        <v>356</v>
      </c>
      <c r="B1574" s="169"/>
      <c r="C1574" s="163" t="s">
        <v>357</v>
      </c>
      <c r="D1574" s="164"/>
      <c r="E1574" s="45"/>
      <c r="F1574" s="170" t="s">
        <v>358</v>
      </c>
      <c r="G1574" s="164"/>
      <c r="H1574" s="171" t="s">
        <v>359</v>
      </c>
      <c r="I1574" s="161"/>
      <c r="J1574" s="172" t="s">
        <v>360</v>
      </c>
      <c r="K1574" s="173"/>
    </row>
    <row r="1575" spans="1:11">
      <c r="A1575" s="46" t="s">
        <v>361</v>
      </c>
      <c r="B1575" s="47">
        <f>VLOOKUP($A1570,'CBT Wages'!$B$6:$AE$49,15,0)</f>
        <v>17234</v>
      </c>
      <c r="C1575" s="31">
        <f>VLOOKUP($A1570,'CBT Wages'!$B$6:$AE$49,20,0)</f>
        <v>16545</v>
      </c>
      <c r="D1575" s="48"/>
      <c r="E1575" s="49"/>
      <c r="F1575" s="153">
        <f>SUM(C1575:E1575)</f>
        <v>16545</v>
      </c>
      <c r="G1575" s="154"/>
      <c r="H1575" s="34" t="s">
        <v>362</v>
      </c>
      <c r="I1575" s="26">
        <f>VLOOKUP($A1570,'CBT Wages'!$B$6:$AE$49,29,0)</f>
        <v>2099.7599999999998</v>
      </c>
      <c r="J1575" s="155"/>
      <c r="K1575" s="156"/>
    </row>
    <row r="1576" spans="1:11" ht="14.25">
      <c r="A1576" s="46" t="s">
        <v>363</v>
      </c>
      <c r="B1576" s="50">
        <f>VLOOKUP($A1570,'CBT Wages'!$B$6:$AE$49,16,0)</f>
        <v>0</v>
      </c>
      <c r="C1576" s="51">
        <f>VLOOKUP($A1570,'CBT Wages'!$B$6:$AE$49,21,0)</f>
        <v>0</v>
      </c>
      <c r="D1576" s="52"/>
      <c r="E1576" s="38"/>
      <c r="F1576" s="157">
        <f>SUM(C1576:E1576)</f>
        <v>0</v>
      </c>
      <c r="G1576" s="158"/>
      <c r="H1576" s="36" t="s">
        <v>364</v>
      </c>
      <c r="I1576" s="68">
        <f>VLOOKUP($A1570,'CBT Wages'!$B$6:$AE$49,28,0)</f>
        <v>142</v>
      </c>
      <c r="J1576" s="159">
        <f>F1583-I1583</f>
        <v>16754.240000000002</v>
      </c>
      <c r="K1576" s="160"/>
    </row>
    <row r="1577" spans="1:11">
      <c r="A1577" s="46" t="s">
        <v>365</v>
      </c>
      <c r="B1577" s="50">
        <f>VLOOKUP($A1570,'CBT Wages'!$B$6:$AE$49,17,0)</f>
        <v>0</v>
      </c>
      <c r="C1577" s="51">
        <f>VLOOKUP($A1570,'CBT Wages'!$B$6:$AE$49,22,0)</f>
        <v>0</v>
      </c>
      <c r="D1577" s="52"/>
      <c r="E1577" s="38"/>
      <c r="F1577" s="157">
        <f>SUM(C1577:E1577)</f>
        <v>0</v>
      </c>
      <c r="G1577" s="158"/>
      <c r="H1577" s="36" t="s">
        <v>366</v>
      </c>
      <c r="I1577" s="68">
        <f>VLOOKUP($A1570,'CBT Wages'!$B$6:$AE$49,30,0)</f>
        <v>1</v>
      </c>
      <c r="J1577" s="161" t="s">
        <v>367</v>
      </c>
      <c r="K1577" s="162"/>
    </row>
    <row r="1578" spans="1:11">
      <c r="A1578" s="46" t="s">
        <v>368</v>
      </c>
      <c r="B1578" s="50">
        <v>0</v>
      </c>
      <c r="C1578" s="51">
        <v>0</v>
      </c>
      <c r="D1578" s="52"/>
      <c r="E1578" s="38"/>
      <c r="F1578" s="157">
        <f>SUM(D1578:E1578)</f>
        <v>0</v>
      </c>
      <c r="G1578" s="158"/>
      <c r="H1578" s="36" t="s">
        <v>369</v>
      </c>
      <c r="I1578" s="68"/>
      <c r="J1578" s="163"/>
      <c r="K1578" s="164"/>
    </row>
    <row r="1579" spans="1:11">
      <c r="A1579" s="46" t="s">
        <v>370</v>
      </c>
      <c r="B1579" s="50">
        <f>VLOOKUP($A1570,'CBT Wages'!$B$6:$AE$49,18,0)</f>
        <v>0</v>
      </c>
      <c r="C1579" s="51">
        <f>VLOOKUP($A1570,'CBT Wages'!$B$6:$AE$49,23,0)</f>
        <v>0</v>
      </c>
      <c r="D1579" s="52"/>
      <c r="E1579" s="38"/>
      <c r="F1579" s="157">
        <f>SUM(C1579:E1579)</f>
        <v>0</v>
      </c>
      <c r="G1579" s="158"/>
      <c r="H1579" s="36" t="s">
        <v>371</v>
      </c>
      <c r="I1579" s="68"/>
      <c r="J1579" s="163"/>
      <c r="K1579" s="164"/>
    </row>
    <row r="1580" spans="1:11">
      <c r="A1580" s="46" t="s">
        <v>372</v>
      </c>
      <c r="B1580" s="53">
        <v>0</v>
      </c>
      <c r="C1580" s="51">
        <f>VLOOKUP($A1570,'CBT Wages'!$B$6:$AE$49,25,0)</f>
        <v>1379</v>
      </c>
      <c r="D1580" s="52"/>
      <c r="E1580" s="38"/>
      <c r="F1580" s="157">
        <f>SUM(C1580:E1580)</f>
        <v>1379</v>
      </c>
      <c r="G1580" s="158"/>
      <c r="H1580" s="51"/>
      <c r="I1580" s="68"/>
      <c r="J1580" s="163"/>
      <c r="K1580" s="164"/>
    </row>
    <row r="1581" spans="1:11">
      <c r="A1581" s="46" t="s">
        <v>374</v>
      </c>
      <c r="B1581" s="53">
        <v>0</v>
      </c>
      <c r="C1581" s="51">
        <f>VLOOKUP($A1570,'CBT Wages'!$B$6:$AE$49,26,0)</f>
        <v>953</v>
      </c>
      <c r="D1581" s="52"/>
      <c r="E1581" s="38"/>
      <c r="F1581" s="157">
        <f>SUM(C1581:E1581)</f>
        <v>953</v>
      </c>
      <c r="G1581" s="158"/>
      <c r="H1581" s="51"/>
      <c r="I1581" s="68"/>
      <c r="J1581" s="163"/>
      <c r="K1581" s="164"/>
    </row>
    <row r="1582" spans="1:11">
      <c r="A1582" s="54" t="s">
        <v>375</v>
      </c>
      <c r="B1582" s="55"/>
      <c r="C1582" s="143"/>
      <c r="D1582" s="144"/>
      <c r="E1582" s="42"/>
      <c r="F1582" s="143">
        <f>SUM(D1582:E1582)</f>
        <v>0</v>
      </c>
      <c r="G1582" s="145"/>
      <c r="H1582" s="40"/>
      <c r="I1582" s="69"/>
      <c r="J1582" s="165"/>
      <c r="K1582" s="152"/>
    </row>
    <row r="1583" spans="1:11">
      <c r="A1583" s="56" t="s">
        <v>320</v>
      </c>
      <c r="B1583" s="57">
        <f>SUM(B1575:B1582)</f>
        <v>17234</v>
      </c>
      <c r="C1583" s="146">
        <f>SUM(C1575:D1582)</f>
        <v>18877</v>
      </c>
      <c r="D1583" s="147"/>
      <c r="E1583" s="58"/>
      <c r="F1583" s="146">
        <f>SUM(F1575:F1582)+F1573</f>
        <v>18997</v>
      </c>
      <c r="G1583" s="148">
        <f t="shared" ref="G1583" si="95">SUM(G1575:G1582)</f>
        <v>0</v>
      </c>
      <c r="H1583" s="59"/>
      <c r="I1583" s="70">
        <f>SUM(I1575:I1582)</f>
        <v>2242.7599999999998</v>
      </c>
      <c r="J1583" s="57" t="s">
        <v>376</v>
      </c>
      <c r="K1583" s="57" t="str">
        <f>VLOOKUP($A1570,'CBT Wages'!$B$6:$AF$49,6,0)</f>
        <v>MHE</v>
      </c>
    </row>
    <row r="1585" spans="1:11" ht="15.75">
      <c r="A1585" s="20" t="s">
        <v>337</v>
      </c>
      <c r="B1585" s="21"/>
      <c r="C1585" s="21"/>
      <c r="D1585" s="21"/>
      <c r="E1585" s="178" t="str">
        <f>+$E$1</f>
        <v>Salary Slip Oct 2019</v>
      </c>
      <c r="F1585" s="178"/>
      <c r="G1585" s="178"/>
      <c r="H1585" s="178"/>
      <c r="I1585" s="178"/>
      <c r="J1585" s="178"/>
      <c r="K1585" s="179"/>
    </row>
    <row r="1586" spans="1:11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>
      <c r="A1588" s="30">
        <f>+'CBT Wages'!B41</f>
        <v>3562030613</v>
      </c>
      <c r="B1588" s="124" t="str">
        <f>VLOOKUP($A1588,'CBT Wages'!$B$6:$AE$49,8,0)</f>
        <v>101462513887</v>
      </c>
      <c r="C1588" s="26"/>
      <c r="D1588" s="124" t="str">
        <f>VLOOKUP($A1588,'CBT Wages'!$B$6:$AE$49,9,0)</f>
        <v xml:space="preserve"> 6928993135</v>
      </c>
      <c r="E1588" s="31">
        <f>VLOOKUP($A1588,'CBT Wages'!$B$6:$AE$49,10,0)</f>
        <v>25</v>
      </c>
      <c r="F1588" s="31">
        <f>VLOOKUP($A1588,'CBT Wages'!$B$6:$AE$49,14,0)</f>
        <v>23.5</v>
      </c>
      <c r="G1588" s="32">
        <f>VLOOKUP($A1588,'CBT Wages'!$B$6:$AE$49,5,0)</f>
        <v>43585</v>
      </c>
      <c r="H1588" s="33" t="s">
        <v>349</v>
      </c>
      <c r="I1588" s="64">
        <v>0</v>
      </c>
      <c r="J1588" s="65"/>
      <c r="K1588" s="64">
        <v>0</v>
      </c>
    </row>
    <row r="1589" spans="1:11">
      <c r="A1589" s="34" t="s">
        <v>350</v>
      </c>
      <c r="B1589" s="31" t="str">
        <f>VLOOKUP($A1588,'CBT Wages'!$B$6:$AE$49,3,0)</f>
        <v>Uma Kant Sharma</v>
      </c>
      <c r="C1589" s="21"/>
      <c r="D1589" s="21"/>
      <c r="E1589" s="35"/>
      <c r="F1589" s="35"/>
      <c r="G1589" s="35"/>
      <c r="H1589" s="151" t="s">
        <v>351</v>
      </c>
      <c r="I1589" s="174">
        <v>0</v>
      </c>
      <c r="J1589" s="176"/>
      <c r="K1589" s="174">
        <v>0</v>
      </c>
    </row>
    <row r="1590" spans="1:11">
      <c r="A1590" s="36" t="s">
        <v>352</v>
      </c>
      <c r="B1590" s="27" t="str">
        <f>VLOOKUP($A1588,'CBT Wages'!$B$6:$AE$49,4,0)</f>
        <v>Dharadhar</v>
      </c>
      <c r="C1590" s="21"/>
      <c r="D1590" s="21"/>
      <c r="E1590" s="28" t="s">
        <v>322</v>
      </c>
      <c r="F1590" s="37">
        <f>VLOOKUP($A1588,'CBT OT'!$B$6:$O$431,9,0)</f>
        <v>0</v>
      </c>
      <c r="G1590" s="38"/>
      <c r="H1590" s="152"/>
      <c r="I1590" s="175"/>
      <c r="J1590" s="177"/>
      <c r="K1590" s="175"/>
    </row>
    <row r="1591" spans="1:11">
      <c r="A1591" s="39" t="s">
        <v>353</v>
      </c>
      <c r="B1591" s="40" t="e">
        <f>VLOOKUP($A1588,'CBT Wages'!$B$6:$AR$49,44,0)</f>
        <v>#REF!</v>
      </c>
      <c r="C1591" s="41"/>
      <c r="D1591" s="41"/>
      <c r="E1591" s="35" t="s">
        <v>354</v>
      </c>
      <c r="F1591" s="37">
        <f>VLOOKUP($A1588,'CBT OT'!$B$6:$V$431,16,0)</f>
        <v>0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>
      <c r="A1592" s="168" t="s">
        <v>356</v>
      </c>
      <c r="B1592" s="169"/>
      <c r="C1592" s="163" t="s">
        <v>357</v>
      </c>
      <c r="D1592" s="164"/>
      <c r="E1592" s="45"/>
      <c r="F1592" s="170" t="s">
        <v>358</v>
      </c>
      <c r="G1592" s="164"/>
      <c r="H1592" s="171" t="s">
        <v>359</v>
      </c>
      <c r="I1592" s="161"/>
      <c r="J1592" s="172" t="s">
        <v>360</v>
      </c>
      <c r="K1592" s="173"/>
    </row>
    <row r="1593" spans="1:11">
      <c r="A1593" s="46" t="s">
        <v>361</v>
      </c>
      <c r="B1593" s="47">
        <f>VLOOKUP($A1588,'CBT Wages'!$B$6:$AE$49,15,0)</f>
        <v>17234</v>
      </c>
      <c r="C1593" s="31">
        <f>VLOOKUP($A1588,'CBT Wages'!$B$6:$AE$49,20,0)</f>
        <v>16200</v>
      </c>
      <c r="D1593" s="48"/>
      <c r="E1593" s="49"/>
      <c r="F1593" s="153">
        <f>SUM(C1593:E1593)</f>
        <v>16200</v>
      </c>
      <c r="G1593" s="154"/>
      <c r="H1593" s="34" t="s">
        <v>362</v>
      </c>
      <c r="I1593" s="26">
        <f>VLOOKUP($A1588,'CBT Wages'!$B$6:$AE$49,29,0)</f>
        <v>2055.96</v>
      </c>
      <c r="J1593" s="155"/>
      <c r="K1593" s="156"/>
    </row>
    <row r="1594" spans="1:11" ht="14.25">
      <c r="A1594" s="46" t="s">
        <v>363</v>
      </c>
      <c r="B1594" s="50">
        <f>VLOOKUP($A1588,'CBT Wages'!$B$6:$AE$49,16,0)</f>
        <v>0</v>
      </c>
      <c r="C1594" s="51">
        <f>VLOOKUP($A1588,'CBT Wages'!$B$6:$AE$49,21,0)</f>
        <v>0</v>
      </c>
      <c r="D1594" s="52"/>
      <c r="E1594" s="38"/>
      <c r="F1594" s="157">
        <f>SUM(C1594:E1594)</f>
        <v>0</v>
      </c>
      <c r="G1594" s="158"/>
      <c r="H1594" s="36" t="s">
        <v>364</v>
      </c>
      <c r="I1594" s="68">
        <f>VLOOKUP($A1588,'CBT Wages'!$B$6:$AE$49,28,0)</f>
        <v>139</v>
      </c>
      <c r="J1594" s="159">
        <f>F1601-I1601</f>
        <v>16287.04</v>
      </c>
      <c r="K1594" s="160"/>
    </row>
    <row r="1595" spans="1:11">
      <c r="A1595" s="46" t="s">
        <v>365</v>
      </c>
      <c r="B1595" s="50">
        <f>VLOOKUP($A1588,'CBT Wages'!$B$6:$AE$49,17,0)</f>
        <v>0</v>
      </c>
      <c r="C1595" s="51">
        <f>VLOOKUP($A1588,'CBT Wages'!$B$6:$AE$49,22,0)</f>
        <v>0</v>
      </c>
      <c r="D1595" s="52"/>
      <c r="E1595" s="38"/>
      <c r="F1595" s="157">
        <f>SUM(C1595:E1595)</f>
        <v>0</v>
      </c>
      <c r="G1595" s="158"/>
      <c r="H1595" s="36" t="s">
        <v>366</v>
      </c>
      <c r="I1595" s="68">
        <f>VLOOKUP($A1588,'CBT Wages'!$B$6:$AE$49,30,0)</f>
        <v>1</v>
      </c>
      <c r="J1595" s="161" t="s">
        <v>367</v>
      </c>
      <c r="K1595" s="162"/>
    </row>
    <row r="1596" spans="1:11">
      <c r="A1596" s="46" t="s">
        <v>368</v>
      </c>
      <c r="B1596" s="50">
        <v>0</v>
      </c>
      <c r="C1596" s="51">
        <v>0</v>
      </c>
      <c r="D1596" s="52"/>
      <c r="E1596" s="38"/>
      <c r="F1596" s="157">
        <f>SUM(D1596:E1596)</f>
        <v>0</v>
      </c>
      <c r="G1596" s="158"/>
      <c r="H1596" s="36" t="s">
        <v>369</v>
      </c>
      <c r="I1596" s="68"/>
      <c r="J1596" s="163"/>
      <c r="K1596" s="164"/>
    </row>
    <row r="1597" spans="1:11">
      <c r="A1597" s="46" t="s">
        <v>370</v>
      </c>
      <c r="B1597" s="50">
        <f>VLOOKUP($A1588,'CBT Wages'!$B$6:$AE$49,18,0)</f>
        <v>0</v>
      </c>
      <c r="C1597" s="51">
        <f>VLOOKUP($A1588,'CBT Wages'!$B$6:$AE$49,23,0)</f>
        <v>0</v>
      </c>
      <c r="D1597" s="52"/>
      <c r="E1597" s="38"/>
      <c r="F1597" s="157">
        <f>SUM(C1597:E1597)</f>
        <v>0</v>
      </c>
      <c r="G1597" s="158"/>
      <c r="H1597" s="36" t="s">
        <v>371</v>
      </c>
      <c r="I1597" s="68"/>
      <c r="J1597" s="163"/>
      <c r="K1597" s="164"/>
    </row>
    <row r="1598" spans="1:11">
      <c r="A1598" s="46" t="s">
        <v>372</v>
      </c>
      <c r="B1598" s="53">
        <v>0</v>
      </c>
      <c r="C1598" s="51">
        <f>VLOOKUP($A1588,'CBT Wages'!$B$6:$AE$49,25,0)</f>
        <v>1350</v>
      </c>
      <c r="D1598" s="52"/>
      <c r="E1598" s="38"/>
      <c r="F1598" s="157">
        <f>SUM(C1598:E1598)</f>
        <v>1350</v>
      </c>
      <c r="G1598" s="158"/>
      <c r="H1598" s="51"/>
      <c r="I1598" s="68"/>
      <c r="J1598" s="163"/>
      <c r="K1598" s="164"/>
    </row>
    <row r="1599" spans="1:11">
      <c r="A1599" s="46" t="s">
        <v>374</v>
      </c>
      <c r="B1599" s="53">
        <v>0</v>
      </c>
      <c r="C1599" s="51">
        <f>VLOOKUP($A1588,'CBT Wages'!$B$6:$AE$49,26,0)</f>
        <v>933</v>
      </c>
      <c r="D1599" s="52"/>
      <c r="E1599" s="38"/>
      <c r="F1599" s="157">
        <f>SUM(C1599:E1599)</f>
        <v>933</v>
      </c>
      <c r="G1599" s="158"/>
      <c r="H1599" s="51"/>
      <c r="I1599" s="68"/>
      <c r="J1599" s="163"/>
      <c r="K1599" s="164"/>
    </row>
    <row r="1600" spans="1:11">
      <c r="A1600" s="54" t="s">
        <v>375</v>
      </c>
      <c r="B1600" s="55"/>
      <c r="C1600" s="143"/>
      <c r="D1600" s="144"/>
      <c r="E1600" s="42"/>
      <c r="F1600" s="143">
        <f>SUM(D1600:E1600)</f>
        <v>0</v>
      </c>
      <c r="G1600" s="145"/>
      <c r="H1600" s="40"/>
      <c r="I1600" s="69"/>
      <c r="J1600" s="165"/>
      <c r="K1600" s="152"/>
    </row>
    <row r="1601" spans="1:11">
      <c r="A1601" s="56" t="s">
        <v>320</v>
      </c>
      <c r="B1601" s="57">
        <f>SUM(B1593:B1600)</f>
        <v>17234</v>
      </c>
      <c r="C1601" s="146">
        <f>SUM(C1593:D1600)</f>
        <v>18483</v>
      </c>
      <c r="D1601" s="147"/>
      <c r="E1601" s="58"/>
      <c r="F1601" s="146">
        <f>SUM(F1593:F1600)+F1591</f>
        <v>18483</v>
      </c>
      <c r="G1601" s="148">
        <f t="shared" ref="G1601" si="96">SUM(G1593:G1600)</f>
        <v>0</v>
      </c>
      <c r="H1601" s="59"/>
      <c r="I1601" s="70">
        <f>SUM(I1593:I1600)</f>
        <v>2195.96</v>
      </c>
      <c r="J1601" s="57" t="s">
        <v>376</v>
      </c>
      <c r="K1601" s="57" t="str">
        <f>VLOOKUP($A1588,'CBT Wages'!$B$6:$AF$49,6,0)</f>
        <v>MHE</v>
      </c>
    </row>
    <row r="1603" spans="1:11" ht="15.75">
      <c r="A1603" s="20" t="s">
        <v>337</v>
      </c>
      <c r="B1603" s="21"/>
      <c r="C1603" s="21"/>
      <c r="D1603" s="21"/>
      <c r="E1603" s="178" t="str">
        <f>+$E$1</f>
        <v>Salary Slip Oct 2019</v>
      </c>
      <c r="F1603" s="178"/>
      <c r="G1603" s="178"/>
      <c r="H1603" s="178"/>
      <c r="I1603" s="178"/>
      <c r="J1603" s="178"/>
      <c r="K1603" s="179"/>
    </row>
    <row r="1604" spans="1:11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>
      <c r="A1606" s="30" t="e">
        <f>+'CBT Wages'!#REF!</f>
        <v>#REF!</v>
      </c>
      <c r="B1606" s="124" t="e">
        <f>VLOOKUP($A1606,'CBT Wages'!$B$6:$AE$49,8,0)</f>
        <v>#REF!</v>
      </c>
      <c r="C1606" s="26"/>
      <c r="D1606" s="124" t="e">
        <f>VLOOKUP($A1606,'CBT Wages'!$B$6:$AE$49,9,0)</f>
        <v>#REF!</v>
      </c>
      <c r="E1606" s="31" t="e">
        <f>VLOOKUP($A1606,'CBT Wages'!$B$6:$AE$49,10,0)</f>
        <v>#REF!</v>
      </c>
      <c r="F1606" s="31" t="e">
        <f>VLOOKUP($A1606,'CBT Wages'!$B$6:$AE$49,14,0)</f>
        <v>#REF!</v>
      </c>
      <c r="G1606" s="32" t="e">
        <f>VLOOKUP($A1606,'CBT Wages'!$B$6:$AE$49,5,0)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>
      <c r="A1607" s="34" t="s">
        <v>350</v>
      </c>
      <c r="B1607" s="31" t="e">
        <f>VLOOKUP($A1606,'CBT Wages'!$B$6:$AE$49,3,0)</f>
        <v>#REF!</v>
      </c>
      <c r="C1607" s="21"/>
      <c r="D1607" s="21"/>
      <c r="E1607" s="35"/>
      <c r="F1607" s="35"/>
      <c r="G1607" s="35"/>
      <c r="H1607" s="151" t="s">
        <v>351</v>
      </c>
      <c r="I1607" s="174">
        <v>0</v>
      </c>
      <c r="J1607" s="176"/>
      <c r="K1607" s="174">
        <v>0</v>
      </c>
    </row>
    <row r="1608" spans="1:11">
      <c r="A1608" s="36" t="s">
        <v>352</v>
      </c>
      <c r="B1608" s="27" t="e">
        <f>VLOOKUP($A1606,'CBT Wages'!$B$6:$AE$49,4,0)</f>
        <v>#REF!</v>
      </c>
      <c r="C1608" s="21"/>
      <c r="D1608" s="21"/>
      <c r="E1608" s="28" t="s">
        <v>322</v>
      </c>
      <c r="F1608" s="37" t="e">
        <f>VLOOKUP($A1606,'CBT OT'!$B$6:$O$431,9,0)</f>
        <v>#REF!</v>
      </c>
      <c r="G1608" s="38"/>
      <c r="H1608" s="152"/>
      <c r="I1608" s="175"/>
      <c r="J1608" s="177"/>
      <c r="K1608" s="175"/>
    </row>
    <row r="1609" spans="1:11">
      <c r="A1609" s="39" t="s">
        <v>353</v>
      </c>
      <c r="B1609" s="40" t="e">
        <f>VLOOKUP($A1606,'CBT Wages'!$B$6:$AR$49,44,0)</f>
        <v>#REF!</v>
      </c>
      <c r="C1609" s="41"/>
      <c r="D1609" s="41"/>
      <c r="E1609" s="35" t="s">
        <v>354</v>
      </c>
      <c r="F1609" s="37" t="e">
        <f>VLOOKUP($A1606,'CBT OT'!$B$6:$V$431,16,0)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>
      <c r="A1610" s="168" t="s">
        <v>356</v>
      </c>
      <c r="B1610" s="169"/>
      <c r="C1610" s="163" t="s">
        <v>357</v>
      </c>
      <c r="D1610" s="164"/>
      <c r="E1610" s="45"/>
      <c r="F1610" s="170" t="s">
        <v>358</v>
      </c>
      <c r="G1610" s="164"/>
      <c r="H1610" s="171" t="s">
        <v>359</v>
      </c>
      <c r="I1610" s="161"/>
      <c r="J1610" s="172" t="s">
        <v>360</v>
      </c>
      <c r="K1610" s="173"/>
    </row>
    <row r="1611" spans="1:11">
      <c r="A1611" s="46" t="s">
        <v>361</v>
      </c>
      <c r="B1611" s="47" t="e">
        <f>VLOOKUP($A1606,'CBT Wages'!$B$6:$AE$49,15,0)</f>
        <v>#REF!</v>
      </c>
      <c r="C1611" s="31" t="e">
        <f>VLOOKUP($A1606,'CBT Wages'!$B$6:$AE$49,20,0)</f>
        <v>#REF!</v>
      </c>
      <c r="D1611" s="48"/>
      <c r="E1611" s="49"/>
      <c r="F1611" s="153" t="e">
        <f>SUM(C1611:E1611)</f>
        <v>#REF!</v>
      </c>
      <c r="G1611" s="154"/>
      <c r="H1611" s="34" t="s">
        <v>362</v>
      </c>
      <c r="I1611" s="26" t="e">
        <f>VLOOKUP($A1606,'CBT Wages'!$B$6:$AE$49,29,0)</f>
        <v>#REF!</v>
      </c>
      <c r="J1611" s="155"/>
      <c r="K1611" s="156"/>
    </row>
    <row r="1612" spans="1:11" ht="14.25">
      <c r="A1612" s="46" t="s">
        <v>363</v>
      </c>
      <c r="B1612" s="50" t="e">
        <f>VLOOKUP($A1606,'CBT Wages'!$B$6:$AE$49,16,0)</f>
        <v>#REF!</v>
      </c>
      <c r="C1612" s="51" t="e">
        <f>VLOOKUP($A1606,'CBT Wages'!$B$6:$AE$49,21,0)</f>
        <v>#REF!</v>
      </c>
      <c r="D1612" s="52"/>
      <c r="E1612" s="38"/>
      <c r="F1612" s="157" t="e">
        <f>SUM(C1612:E1612)</f>
        <v>#REF!</v>
      </c>
      <c r="G1612" s="158"/>
      <c r="H1612" s="36" t="s">
        <v>364</v>
      </c>
      <c r="I1612" s="68" t="e">
        <f>VLOOKUP($A1606,'CBT Wages'!$B$6:$AE$49,28,0)</f>
        <v>#REF!</v>
      </c>
      <c r="J1612" s="159" t="e">
        <f>F1619-I1619</f>
        <v>#REF!</v>
      </c>
      <c r="K1612" s="160"/>
    </row>
    <row r="1613" spans="1:11">
      <c r="A1613" s="46" t="s">
        <v>365</v>
      </c>
      <c r="B1613" s="50" t="e">
        <f>VLOOKUP($A1606,'CBT Wages'!$B$6:$AE$49,17,0)</f>
        <v>#REF!</v>
      </c>
      <c r="C1613" s="51" t="e">
        <f>VLOOKUP($A1606,'CBT Wages'!$B$6:$AE$49,22,0)</f>
        <v>#REF!</v>
      </c>
      <c r="D1613" s="52"/>
      <c r="E1613" s="38"/>
      <c r="F1613" s="157" t="e">
        <f>SUM(C1613:E1613)</f>
        <v>#REF!</v>
      </c>
      <c r="G1613" s="158"/>
      <c r="H1613" s="36" t="s">
        <v>366</v>
      </c>
      <c r="I1613" s="68" t="e">
        <f>VLOOKUP($A1606,'CBT Wages'!$B$6:$AE$49,30,0)</f>
        <v>#REF!</v>
      </c>
      <c r="J1613" s="161" t="s">
        <v>367</v>
      </c>
      <c r="K1613" s="162"/>
    </row>
    <row r="1614" spans="1:11">
      <c r="A1614" s="46" t="s">
        <v>368</v>
      </c>
      <c r="B1614" s="50">
        <v>0</v>
      </c>
      <c r="C1614" s="51">
        <v>0</v>
      </c>
      <c r="D1614" s="52"/>
      <c r="E1614" s="38"/>
      <c r="F1614" s="157">
        <f>SUM(D1614:E1614)</f>
        <v>0</v>
      </c>
      <c r="G1614" s="158"/>
      <c r="H1614" s="36" t="s">
        <v>369</v>
      </c>
      <c r="I1614" s="68"/>
      <c r="J1614" s="163"/>
      <c r="K1614" s="164"/>
    </row>
    <row r="1615" spans="1:11">
      <c r="A1615" s="46" t="s">
        <v>370</v>
      </c>
      <c r="B1615" s="50" t="e">
        <f>VLOOKUP($A1606,'CBT Wages'!$B$6:$AE$49,18,0)</f>
        <v>#REF!</v>
      </c>
      <c r="C1615" s="51" t="e">
        <f>VLOOKUP($A1606,'CBT Wages'!$B$6:$AE$49,23,0)</f>
        <v>#REF!</v>
      </c>
      <c r="D1615" s="52"/>
      <c r="E1615" s="38"/>
      <c r="F1615" s="157" t="e">
        <f>SUM(C1615:E1615)</f>
        <v>#REF!</v>
      </c>
      <c r="G1615" s="158"/>
      <c r="H1615" s="36" t="s">
        <v>371</v>
      </c>
      <c r="I1615" s="68"/>
      <c r="J1615" s="163"/>
      <c r="K1615" s="164"/>
    </row>
    <row r="1616" spans="1:11">
      <c r="A1616" s="46" t="s">
        <v>372</v>
      </c>
      <c r="B1616" s="53">
        <v>0</v>
      </c>
      <c r="C1616" s="51" t="e">
        <f>VLOOKUP($A1606,'CBT Wages'!$B$6:$AE$49,25,0)</f>
        <v>#REF!</v>
      </c>
      <c r="D1616" s="52"/>
      <c r="E1616" s="38"/>
      <c r="F1616" s="157" t="e">
        <f>SUM(C1616:E1616)</f>
        <v>#REF!</v>
      </c>
      <c r="G1616" s="158"/>
      <c r="H1616" s="51"/>
      <c r="I1616" s="68"/>
      <c r="J1616" s="163"/>
      <c r="K1616" s="164"/>
    </row>
    <row r="1617" spans="1:11">
      <c r="A1617" s="46" t="s">
        <v>374</v>
      </c>
      <c r="B1617" s="53">
        <v>0</v>
      </c>
      <c r="C1617" s="51" t="e">
        <f>VLOOKUP($A1606,'CBT Wages'!$B$6:$AE$49,26,0)</f>
        <v>#REF!</v>
      </c>
      <c r="D1617" s="52"/>
      <c r="E1617" s="38"/>
      <c r="F1617" s="157" t="e">
        <f>SUM(C1617:E1617)</f>
        <v>#REF!</v>
      </c>
      <c r="G1617" s="158"/>
      <c r="H1617" s="51"/>
      <c r="I1617" s="68"/>
      <c r="J1617" s="163"/>
      <c r="K1617" s="164"/>
    </row>
    <row r="1618" spans="1:11">
      <c r="A1618" s="54" t="s">
        <v>375</v>
      </c>
      <c r="B1618" s="55"/>
      <c r="C1618" s="143"/>
      <c r="D1618" s="144"/>
      <c r="E1618" s="42"/>
      <c r="F1618" s="143">
        <f>SUM(D1618:E1618)</f>
        <v>0</v>
      </c>
      <c r="G1618" s="145"/>
      <c r="H1618" s="40"/>
      <c r="I1618" s="69"/>
      <c r="J1618" s="165"/>
      <c r="K1618" s="152"/>
    </row>
    <row r="1619" spans="1:11">
      <c r="A1619" s="56" t="s">
        <v>320</v>
      </c>
      <c r="B1619" s="57" t="e">
        <f>SUM(B1611:B1618)</f>
        <v>#REF!</v>
      </c>
      <c r="C1619" s="146" t="e">
        <f>SUM(C1611:D1618)</f>
        <v>#REF!</v>
      </c>
      <c r="D1619" s="147"/>
      <c r="E1619" s="58"/>
      <c r="F1619" s="146" t="e">
        <f>SUM(F1611:F1618)+F1609</f>
        <v>#REF!</v>
      </c>
      <c r="G1619" s="148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Wages'!$B$6:$AF$49,6,0)</f>
        <v>#REF!</v>
      </c>
    </row>
    <row r="1621" spans="1:11" ht="15.75">
      <c r="A1621" s="20" t="s">
        <v>337</v>
      </c>
      <c r="B1621" s="21"/>
      <c r="C1621" s="21"/>
      <c r="D1621" s="21"/>
      <c r="E1621" s="178" t="str">
        <f>+$E$1</f>
        <v>Salary Slip Oct 2019</v>
      </c>
      <c r="F1621" s="178"/>
      <c r="G1621" s="178"/>
      <c r="H1621" s="178"/>
      <c r="I1621" s="178"/>
      <c r="J1621" s="178"/>
      <c r="K1621" s="179"/>
    </row>
    <row r="1622" spans="1:11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>
      <c r="A1624" s="30">
        <f>+'CBT Wages'!B42</f>
        <v>3562030622</v>
      </c>
      <c r="B1624" s="124" t="str">
        <f>VLOOKUP($A1624,'CBT Wages'!$B$6:$AE$49,8,0)</f>
        <v>101398266054</v>
      </c>
      <c r="C1624" s="26"/>
      <c r="D1624" s="124" t="str">
        <f>VLOOKUP($A1624,'CBT Wages'!$B$6:$AE$49,9,0)</f>
        <v xml:space="preserve"> 6929454169</v>
      </c>
      <c r="E1624" s="31">
        <f>VLOOKUP($A1624,'CBT Wages'!$B$6:$AE$49,10,0)</f>
        <v>25</v>
      </c>
      <c r="F1624" s="31">
        <f>VLOOKUP($A1624,'CBT Wages'!$B$6:$AE$49,14,0)</f>
        <v>18</v>
      </c>
      <c r="G1624" s="32">
        <f>VLOOKUP($A1624,'CBT Wages'!$B$6:$AE$49,5,0)</f>
        <v>43720</v>
      </c>
      <c r="H1624" s="33" t="s">
        <v>349</v>
      </c>
      <c r="I1624" s="64">
        <v>0</v>
      </c>
      <c r="J1624" s="65"/>
      <c r="K1624" s="64">
        <v>0</v>
      </c>
    </row>
    <row r="1625" spans="1:11">
      <c r="A1625" s="34" t="s">
        <v>350</v>
      </c>
      <c r="B1625" s="31" t="str">
        <f>VLOOKUP($A1624,'CBT Wages'!$B$6:$AE$49,3,0)</f>
        <v>Prince  Kumar</v>
      </c>
      <c r="C1625" s="21"/>
      <c r="D1625" s="21"/>
      <c r="E1625" s="35"/>
      <c r="F1625" s="35"/>
      <c r="G1625" s="35"/>
      <c r="H1625" s="151" t="s">
        <v>351</v>
      </c>
      <c r="I1625" s="174">
        <v>0</v>
      </c>
      <c r="J1625" s="176"/>
      <c r="K1625" s="174">
        <v>0</v>
      </c>
    </row>
    <row r="1626" spans="1:11">
      <c r="A1626" s="36" t="s">
        <v>352</v>
      </c>
      <c r="B1626" s="27" t="str">
        <f>VLOOKUP($A1624,'CBT Wages'!$B$6:$AE$49,4,0)</f>
        <v>BHARAT SINGH</v>
      </c>
      <c r="C1626" s="21"/>
      <c r="D1626" s="21"/>
      <c r="E1626" s="28" t="s">
        <v>322</v>
      </c>
      <c r="F1626" s="37">
        <f>VLOOKUP($A1624,'CBT OT'!$B$6:$O$431,9,0)</f>
        <v>0</v>
      </c>
      <c r="G1626" s="38"/>
      <c r="H1626" s="152"/>
      <c r="I1626" s="175"/>
      <c r="J1626" s="177"/>
      <c r="K1626" s="175"/>
    </row>
    <row r="1627" spans="1:11">
      <c r="A1627" s="39" t="s">
        <v>353</v>
      </c>
      <c r="B1627" s="40" t="e">
        <f>VLOOKUP($A1624,'CBT Wages'!$B$6:$AR$49,44,0)</f>
        <v>#REF!</v>
      </c>
      <c r="C1627" s="41"/>
      <c r="D1627" s="41"/>
      <c r="E1627" s="35" t="s">
        <v>354</v>
      </c>
      <c r="F1627" s="37">
        <f>VLOOKUP($A1624,'CBT OT'!$B$6:$V$431,16,0)</f>
        <v>0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>
      <c r="A1628" s="168" t="s">
        <v>356</v>
      </c>
      <c r="B1628" s="169"/>
      <c r="C1628" s="163" t="s">
        <v>357</v>
      </c>
      <c r="D1628" s="164"/>
      <c r="E1628" s="45"/>
      <c r="F1628" s="170" t="s">
        <v>358</v>
      </c>
      <c r="G1628" s="164"/>
      <c r="H1628" s="171" t="s">
        <v>359</v>
      </c>
      <c r="I1628" s="161"/>
      <c r="J1628" s="172" t="s">
        <v>360</v>
      </c>
      <c r="K1628" s="173"/>
    </row>
    <row r="1629" spans="1:11">
      <c r="A1629" s="46" t="s">
        <v>361</v>
      </c>
      <c r="B1629" s="47">
        <f>VLOOKUP($A1624,'CBT Wages'!$B$6:$AE$49,15,0)</f>
        <v>17234</v>
      </c>
      <c r="C1629" s="31">
        <f>VLOOKUP($A1624,'CBT Wages'!$B$6:$AE$49,20,0)</f>
        <v>12408</v>
      </c>
      <c r="D1629" s="48"/>
      <c r="E1629" s="49"/>
      <c r="F1629" s="153">
        <f>SUM(C1629:E1629)</f>
        <v>12408</v>
      </c>
      <c r="G1629" s="154"/>
      <c r="H1629" s="34" t="s">
        <v>362</v>
      </c>
      <c r="I1629" s="26">
        <f>VLOOKUP($A1624,'CBT Wages'!$B$6:$AE$49,29,0)</f>
        <v>1574.76</v>
      </c>
      <c r="J1629" s="155"/>
      <c r="K1629" s="156"/>
    </row>
    <row r="1630" spans="1:11" ht="14.25">
      <c r="A1630" s="46" t="s">
        <v>363</v>
      </c>
      <c r="B1630" s="50">
        <f>VLOOKUP($A1624,'CBT Wages'!$B$6:$AE$49,16,0)</f>
        <v>0</v>
      </c>
      <c r="C1630" s="51">
        <f>VLOOKUP($A1624,'CBT Wages'!$B$6:$AE$49,21,0)</f>
        <v>0</v>
      </c>
      <c r="D1630" s="52"/>
      <c r="E1630" s="38"/>
      <c r="F1630" s="157">
        <f>SUM(C1630:E1630)</f>
        <v>0</v>
      </c>
      <c r="G1630" s="158"/>
      <c r="H1630" s="36" t="s">
        <v>364</v>
      </c>
      <c r="I1630" s="68">
        <f>VLOOKUP($A1624,'CBT Wages'!$B$6:$AE$49,28,0)</f>
        <v>107</v>
      </c>
      <c r="J1630" s="159">
        <f>F1637-I1637</f>
        <v>12474.24</v>
      </c>
      <c r="K1630" s="160"/>
    </row>
    <row r="1631" spans="1:11">
      <c r="A1631" s="46" t="s">
        <v>365</v>
      </c>
      <c r="B1631" s="50">
        <f>VLOOKUP($A1624,'CBT Wages'!$B$6:$AE$49,17,0)</f>
        <v>0</v>
      </c>
      <c r="C1631" s="51">
        <f>VLOOKUP($A1624,'CBT Wages'!$B$6:$AE$49,22,0)</f>
        <v>0</v>
      </c>
      <c r="D1631" s="52"/>
      <c r="E1631" s="38"/>
      <c r="F1631" s="157">
        <f>SUM(C1631:E1631)</f>
        <v>0</v>
      </c>
      <c r="G1631" s="158"/>
      <c r="H1631" s="36" t="s">
        <v>366</v>
      </c>
      <c r="I1631" s="68">
        <f>VLOOKUP($A1624,'CBT Wages'!$B$6:$AE$49,30,0)</f>
        <v>1</v>
      </c>
      <c r="J1631" s="161" t="s">
        <v>367</v>
      </c>
      <c r="K1631" s="162"/>
    </row>
    <row r="1632" spans="1:11">
      <c r="A1632" s="46" t="s">
        <v>368</v>
      </c>
      <c r="B1632" s="50">
        <v>0</v>
      </c>
      <c r="C1632" s="51">
        <v>0</v>
      </c>
      <c r="D1632" s="52"/>
      <c r="E1632" s="38"/>
      <c r="F1632" s="157">
        <f>SUM(D1632:E1632)</f>
        <v>0</v>
      </c>
      <c r="G1632" s="158"/>
      <c r="H1632" s="36" t="s">
        <v>369</v>
      </c>
      <c r="I1632" s="68"/>
      <c r="J1632" s="163"/>
      <c r="K1632" s="164"/>
    </row>
    <row r="1633" spans="1:11">
      <c r="A1633" s="46" t="s">
        <v>370</v>
      </c>
      <c r="B1633" s="50">
        <f>VLOOKUP($A1624,'CBT Wages'!$B$6:$AE$49,18,0)</f>
        <v>0</v>
      </c>
      <c r="C1633" s="51">
        <f>VLOOKUP($A1624,'CBT Wages'!$B$6:$AE$49,23,0)</f>
        <v>0</v>
      </c>
      <c r="D1633" s="52"/>
      <c r="E1633" s="38"/>
      <c r="F1633" s="157">
        <f>SUM(C1633:E1633)</f>
        <v>0</v>
      </c>
      <c r="G1633" s="158"/>
      <c r="H1633" s="36" t="s">
        <v>371</v>
      </c>
      <c r="I1633" s="68"/>
      <c r="J1633" s="163"/>
      <c r="K1633" s="164"/>
    </row>
    <row r="1634" spans="1:11">
      <c r="A1634" s="46" t="s">
        <v>372</v>
      </c>
      <c r="B1634" s="53">
        <v>0</v>
      </c>
      <c r="C1634" s="51">
        <f>VLOOKUP($A1624,'CBT Wages'!$B$6:$AE$49,25,0)</f>
        <v>1034</v>
      </c>
      <c r="D1634" s="52"/>
      <c r="E1634" s="38"/>
      <c r="F1634" s="157">
        <f>SUM(C1634:E1634)</f>
        <v>1034</v>
      </c>
      <c r="G1634" s="158"/>
      <c r="H1634" s="51"/>
      <c r="I1634" s="68"/>
      <c r="J1634" s="163"/>
      <c r="K1634" s="164"/>
    </row>
    <row r="1635" spans="1:11">
      <c r="A1635" s="46" t="s">
        <v>374</v>
      </c>
      <c r="B1635" s="53">
        <v>0</v>
      </c>
      <c r="C1635" s="51">
        <f>VLOOKUP($A1624,'CBT Wages'!$B$6:$AE$49,26,0)</f>
        <v>715</v>
      </c>
      <c r="D1635" s="52"/>
      <c r="E1635" s="38"/>
      <c r="F1635" s="157">
        <f>SUM(C1635:E1635)</f>
        <v>715</v>
      </c>
      <c r="G1635" s="158"/>
      <c r="H1635" s="51"/>
      <c r="I1635" s="68"/>
      <c r="J1635" s="163"/>
      <c r="K1635" s="164"/>
    </row>
    <row r="1636" spans="1:11">
      <c r="A1636" s="54" t="s">
        <v>375</v>
      </c>
      <c r="B1636" s="55"/>
      <c r="C1636" s="143"/>
      <c r="D1636" s="144"/>
      <c r="E1636" s="42"/>
      <c r="F1636" s="143">
        <f>SUM(D1636:E1636)</f>
        <v>0</v>
      </c>
      <c r="G1636" s="145"/>
      <c r="H1636" s="40"/>
      <c r="I1636" s="69"/>
      <c r="J1636" s="165"/>
      <c r="K1636" s="152"/>
    </row>
    <row r="1637" spans="1:11">
      <c r="A1637" s="56" t="s">
        <v>320</v>
      </c>
      <c r="B1637" s="57">
        <f>SUM(B1629:B1636)</f>
        <v>17234</v>
      </c>
      <c r="C1637" s="146">
        <f>SUM(C1629:D1636)</f>
        <v>14157</v>
      </c>
      <c r="D1637" s="147"/>
      <c r="E1637" s="58"/>
      <c r="F1637" s="146">
        <f>SUM(F1629:F1636)+F1627</f>
        <v>14157</v>
      </c>
      <c r="G1637" s="148">
        <f t="shared" ref="G1637" si="98">SUM(G1629:G1636)</f>
        <v>0</v>
      </c>
      <c r="H1637" s="59"/>
      <c r="I1637" s="70">
        <f>SUM(I1629:I1636)</f>
        <v>1682.76</v>
      </c>
      <c r="J1637" s="57" t="s">
        <v>376</v>
      </c>
      <c r="K1637" s="57" t="str">
        <f>VLOOKUP($A1624,'CBT Wages'!$B$6:$AF$49,6,0)</f>
        <v>MHE</v>
      </c>
    </row>
    <row r="1639" spans="1:11" ht="15.75">
      <c r="A1639" s="20" t="s">
        <v>337</v>
      </c>
      <c r="B1639" s="21"/>
      <c r="C1639" s="21"/>
      <c r="D1639" s="21"/>
      <c r="E1639" s="178" t="str">
        <f>+$E$1</f>
        <v>Salary Slip Oct 2019</v>
      </c>
      <c r="F1639" s="178"/>
      <c r="G1639" s="178"/>
      <c r="H1639" s="178"/>
      <c r="I1639" s="178"/>
      <c r="J1639" s="178"/>
      <c r="K1639" s="179"/>
    </row>
    <row r="1640" spans="1:11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>
      <c r="A1642" s="30" t="e">
        <f>+'CBT Wages'!#REF!</f>
        <v>#REF!</v>
      </c>
      <c r="B1642" s="31" t="e">
        <f>VLOOKUP($A1642,'CBT Wages'!$B$6:$AE$49,8,0)</f>
        <v>#REF!</v>
      </c>
      <c r="C1642" s="26"/>
      <c r="D1642" s="31" t="e">
        <f>VLOOKUP($A1642,'CBT Wages'!$B$6:$AE$49,9,0)</f>
        <v>#REF!</v>
      </c>
      <c r="E1642" s="31" t="e">
        <f>VLOOKUP($A1642,'CBT Wages'!$B$6:$AE$49,10,0)</f>
        <v>#REF!</v>
      </c>
      <c r="F1642" s="31" t="e">
        <f>VLOOKUP($A1642,'CBT Wages'!$B$6:$AE$49,14,0)</f>
        <v>#REF!</v>
      </c>
      <c r="G1642" s="32" t="e">
        <f>VLOOKUP($A1642,'CBT Wages'!$B$6:$AE$49,5,0)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>
      <c r="A1643" s="34" t="s">
        <v>350</v>
      </c>
      <c r="B1643" s="31" t="e">
        <f>VLOOKUP($A1642,'CBT Wages'!$B$6:$AE$49,3,0)</f>
        <v>#REF!</v>
      </c>
      <c r="C1643" s="21"/>
      <c r="D1643" s="21"/>
      <c r="E1643" s="35"/>
      <c r="F1643" s="35"/>
      <c r="G1643" s="35"/>
      <c r="H1643" s="151" t="s">
        <v>351</v>
      </c>
      <c r="I1643" s="174">
        <v>0</v>
      </c>
      <c r="J1643" s="176"/>
      <c r="K1643" s="174">
        <v>0</v>
      </c>
    </row>
    <row r="1644" spans="1:11">
      <c r="A1644" s="36" t="s">
        <v>352</v>
      </c>
      <c r="B1644" s="27" t="e">
        <f>VLOOKUP($A1642,'CBT Wages'!$B$6:$AE$49,4,0)</f>
        <v>#REF!</v>
      </c>
      <c r="C1644" s="21"/>
      <c r="D1644" s="21"/>
      <c r="E1644" s="28" t="s">
        <v>322</v>
      </c>
      <c r="F1644" s="37" t="e">
        <f>VLOOKUP($A1642,'CBT OT'!$B$6:$O$431,9,0)</f>
        <v>#REF!</v>
      </c>
      <c r="G1644" s="38"/>
      <c r="H1644" s="152"/>
      <c r="I1644" s="175"/>
      <c r="J1644" s="177"/>
      <c r="K1644" s="175"/>
    </row>
    <row r="1645" spans="1:11">
      <c r="A1645" s="39" t="s">
        <v>353</v>
      </c>
      <c r="B1645" s="40" t="e">
        <f>VLOOKUP($A1642,'CBT Wages'!$B$6:$AR$49,44,0)</f>
        <v>#REF!</v>
      </c>
      <c r="C1645" s="41"/>
      <c r="D1645" s="41"/>
      <c r="E1645" s="35" t="s">
        <v>354</v>
      </c>
      <c r="F1645" s="37" t="e">
        <f>VLOOKUP($A1642,'CBT OT'!$B$6:$V$431,16,0)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>
      <c r="A1646" s="168" t="s">
        <v>356</v>
      </c>
      <c r="B1646" s="169"/>
      <c r="C1646" s="163" t="s">
        <v>357</v>
      </c>
      <c r="D1646" s="164"/>
      <c r="E1646" s="45"/>
      <c r="F1646" s="170" t="s">
        <v>358</v>
      </c>
      <c r="G1646" s="164"/>
      <c r="H1646" s="171" t="s">
        <v>359</v>
      </c>
      <c r="I1646" s="161"/>
      <c r="J1646" s="172" t="s">
        <v>360</v>
      </c>
      <c r="K1646" s="173"/>
    </row>
    <row r="1647" spans="1:11">
      <c r="A1647" s="46" t="s">
        <v>361</v>
      </c>
      <c r="B1647" s="47" t="e">
        <f>VLOOKUP($A1642,'CBT Wages'!$B$6:$AE$49,15,0)</f>
        <v>#REF!</v>
      </c>
      <c r="C1647" s="31" t="e">
        <f>VLOOKUP($A1642,'CBT Wages'!$B$6:$AE$49,20,0)</f>
        <v>#REF!</v>
      </c>
      <c r="D1647" s="48"/>
      <c r="E1647" s="49"/>
      <c r="F1647" s="153" t="e">
        <f>SUM(C1647:E1647)</f>
        <v>#REF!</v>
      </c>
      <c r="G1647" s="154"/>
      <c r="H1647" s="34" t="s">
        <v>362</v>
      </c>
      <c r="I1647" s="26" t="e">
        <f>VLOOKUP($A1642,'CBT Wages'!$B$6:$AE$49,29,0)</f>
        <v>#REF!</v>
      </c>
      <c r="J1647" s="155"/>
      <c r="K1647" s="156"/>
    </row>
    <row r="1648" spans="1:11" ht="14.25">
      <c r="A1648" s="46" t="s">
        <v>363</v>
      </c>
      <c r="B1648" s="50" t="e">
        <f>VLOOKUP($A1642,'CBT Wages'!$B$6:$AE$49,16,0)</f>
        <v>#REF!</v>
      </c>
      <c r="C1648" s="51" t="e">
        <f>VLOOKUP($A1642,'CBT Wages'!$B$6:$AE$49,21,0)</f>
        <v>#REF!</v>
      </c>
      <c r="D1648" s="52"/>
      <c r="E1648" s="38"/>
      <c r="F1648" s="157" t="e">
        <f>SUM(C1648:E1648)</f>
        <v>#REF!</v>
      </c>
      <c r="G1648" s="158"/>
      <c r="H1648" s="36" t="s">
        <v>364</v>
      </c>
      <c r="I1648" s="68" t="e">
        <f>VLOOKUP($A1642,'CBT Wages'!$B$6:$AE$49,28,0)</f>
        <v>#REF!</v>
      </c>
      <c r="J1648" s="159" t="e">
        <f>F1655-I1655</f>
        <v>#REF!</v>
      </c>
      <c r="K1648" s="160"/>
    </row>
    <row r="1649" spans="1:11">
      <c r="A1649" s="46" t="s">
        <v>365</v>
      </c>
      <c r="B1649" s="50" t="e">
        <f>VLOOKUP($A1642,'CBT Wages'!$B$6:$AE$49,17,0)</f>
        <v>#REF!</v>
      </c>
      <c r="C1649" s="51" t="e">
        <f>VLOOKUP($A1642,'CBT Wages'!$B$6:$AE$49,22,0)</f>
        <v>#REF!</v>
      </c>
      <c r="D1649" s="52"/>
      <c r="E1649" s="38"/>
      <c r="F1649" s="157" t="e">
        <f>SUM(C1649:E1649)</f>
        <v>#REF!</v>
      </c>
      <c r="G1649" s="158"/>
      <c r="H1649" s="36" t="s">
        <v>366</v>
      </c>
      <c r="I1649" s="68" t="e">
        <f>VLOOKUP($A1642,'CBT Wages'!$B$6:$AE$49,30,0)</f>
        <v>#REF!</v>
      </c>
      <c r="J1649" s="161" t="s">
        <v>367</v>
      </c>
      <c r="K1649" s="162"/>
    </row>
    <row r="1650" spans="1:11">
      <c r="A1650" s="46" t="s">
        <v>368</v>
      </c>
      <c r="B1650" s="50">
        <v>0</v>
      </c>
      <c r="C1650" s="51">
        <v>0</v>
      </c>
      <c r="D1650" s="52"/>
      <c r="E1650" s="38"/>
      <c r="F1650" s="157">
        <f>SUM(D1650:E1650)</f>
        <v>0</v>
      </c>
      <c r="G1650" s="158"/>
      <c r="H1650" s="36" t="s">
        <v>369</v>
      </c>
      <c r="I1650" s="68"/>
      <c r="J1650" s="163"/>
      <c r="K1650" s="164"/>
    </row>
    <row r="1651" spans="1:11">
      <c r="A1651" s="46" t="s">
        <v>370</v>
      </c>
      <c r="B1651" s="50" t="e">
        <f>VLOOKUP($A1642,'CBT Wages'!$B$6:$AE$49,18,0)</f>
        <v>#REF!</v>
      </c>
      <c r="C1651" s="51" t="e">
        <f>VLOOKUP($A1642,'CBT Wages'!$B$6:$AE$49,23,0)</f>
        <v>#REF!</v>
      </c>
      <c r="D1651" s="52"/>
      <c r="E1651" s="38"/>
      <c r="F1651" s="157" t="e">
        <f>SUM(C1651:E1651)</f>
        <v>#REF!</v>
      </c>
      <c r="G1651" s="158"/>
      <c r="H1651" s="36" t="s">
        <v>371</v>
      </c>
      <c r="I1651" s="68"/>
      <c r="J1651" s="163"/>
      <c r="K1651" s="164"/>
    </row>
    <row r="1652" spans="1:11">
      <c r="A1652" s="46" t="s">
        <v>372</v>
      </c>
      <c r="B1652" s="53">
        <v>0</v>
      </c>
      <c r="C1652" s="51" t="e">
        <f>VLOOKUP($A1642,'CBT Wages'!$B$6:$AE$49,25,0)</f>
        <v>#REF!</v>
      </c>
      <c r="D1652" s="52"/>
      <c r="E1652" s="38"/>
      <c r="F1652" s="157" t="e">
        <f>SUM(C1652:E1652)</f>
        <v>#REF!</v>
      </c>
      <c r="G1652" s="158"/>
      <c r="H1652" s="51"/>
      <c r="I1652" s="68"/>
      <c r="J1652" s="163"/>
      <c r="K1652" s="164"/>
    </row>
    <row r="1653" spans="1:11">
      <c r="A1653" s="46" t="s">
        <v>374</v>
      </c>
      <c r="B1653" s="53">
        <v>0</v>
      </c>
      <c r="C1653" s="51" t="e">
        <f>VLOOKUP($A1642,'CBT Wages'!$B$6:$AE$49,26,0)</f>
        <v>#REF!</v>
      </c>
      <c r="D1653" s="52"/>
      <c r="E1653" s="38"/>
      <c r="F1653" s="157" t="e">
        <f>SUM(C1653:E1653)</f>
        <v>#REF!</v>
      </c>
      <c r="G1653" s="158"/>
      <c r="H1653" s="51"/>
      <c r="I1653" s="68"/>
      <c r="J1653" s="163"/>
      <c r="K1653" s="164"/>
    </row>
    <row r="1654" spans="1:11">
      <c r="A1654" s="54" t="s">
        <v>375</v>
      </c>
      <c r="B1654" s="55"/>
      <c r="C1654" s="143"/>
      <c r="D1654" s="144"/>
      <c r="E1654" s="42"/>
      <c r="F1654" s="143">
        <f>SUM(D1654:E1654)</f>
        <v>0</v>
      </c>
      <c r="G1654" s="145"/>
      <c r="H1654" s="40"/>
      <c r="I1654" s="69"/>
      <c r="J1654" s="165"/>
      <c r="K1654" s="152"/>
    </row>
    <row r="1655" spans="1:11">
      <c r="A1655" s="56" t="s">
        <v>320</v>
      </c>
      <c r="B1655" s="57" t="e">
        <f>SUM(B1647:B1654)</f>
        <v>#REF!</v>
      </c>
      <c r="C1655" s="146" t="e">
        <f>SUM(C1647:D1654)</f>
        <v>#REF!</v>
      </c>
      <c r="D1655" s="147"/>
      <c r="E1655" s="58"/>
      <c r="F1655" s="146" t="e">
        <f>SUM(F1647:F1654)+F1645</f>
        <v>#REF!</v>
      </c>
      <c r="G1655" s="148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Wages'!$B$6:$AF$49,6,0)</f>
        <v>#REF!</v>
      </c>
    </row>
    <row r="1657" spans="1:11" ht="15.75">
      <c r="A1657" s="20" t="s">
        <v>337</v>
      </c>
      <c r="B1657" s="21"/>
      <c r="C1657" s="21"/>
      <c r="D1657" s="21"/>
      <c r="E1657" s="178" t="str">
        <f>+$E$1</f>
        <v>Salary Slip Oct 2019</v>
      </c>
      <c r="F1657" s="178"/>
      <c r="G1657" s="178"/>
      <c r="H1657" s="178"/>
      <c r="I1657" s="178"/>
      <c r="J1657" s="178"/>
      <c r="K1657" s="179"/>
    </row>
    <row r="1658" spans="1:11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>
      <c r="A1660" s="30" t="e">
        <f>+'CBT Wages'!#REF!</f>
        <v>#REF!</v>
      </c>
      <c r="B1660" s="31" t="e">
        <f>VLOOKUP($A1660,'CBT Wages'!$B$6:$AE$49,8,0)</f>
        <v>#REF!</v>
      </c>
      <c r="C1660" s="26"/>
      <c r="D1660" s="31" t="e">
        <f>VLOOKUP($A1660,'CBT Wages'!$B$6:$AE$49,9,0)</f>
        <v>#REF!</v>
      </c>
      <c r="E1660" s="31" t="e">
        <f>VLOOKUP($A1660,'CBT Wages'!$B$6:$AE$49,10,0)</f>
        <v>#REF!</v>
      </c>
      <c r="F1660" s="31" t="e">
        <f>VLOOKUP($A1660,'CBT Wages'!$B$6:$AE$49,14,0)</f>
        <v>#REF!</v>
      </c>
      <c r="G1660" s="32" t="e">
        <f>VLOOKUP($A1660,'CBT Wages'!$B$6:$AE$49,5,0)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>
      <c r="A1661" s="34" t="s">
        <v>350</v>
      </c>
      <c r="B1661" s="31" t="e">
        <f>VLOOKUP($A1660,'CBT Wages'!$B$6:$AE$49,3,0)</f>
        <v>#REF!</v>
      </c>
      <c r="C1661" s="21"/>
      <c r="D1661" s="21"/>
      <c r="E1661" s="35"/>
      <c r="F1661" s="35"/>
      <c r="G1661" s="35"/>
      <c r="H1661" s="151" t="s">
        <v>351</v>
      </c>
      <c r="I1661" s="174">
        <v>0</v>
      </c>
      <c r="J1661" s="176"/>
      <c r="K1661" s="174">
        <v>0</v>
      </c>
    </row>
    <row r="1662" spans="1:11">
      <c r="A1662" s="36" t="s">
        <v>352</v>
      </c>
      <c r="B1662" s="27" t="e">
        <f>VLOOKUP($A1660,'CBT Wages'!$B$6:$AE$49,4,0)</f>
        <v>#REF!</v>
      </c>
      <c r="C1662" s="21"/>
      <c r="D1662" s="21"/>
      <c r="E1662" s="28" t="s">
        <v>322</v>
      </c>
      <c r="F1662" s="37" t="e">
        <f>VLOOKUP($A1660,'CBT OT'!$B$6:$O$431,9,0)</f>
        <v>#REF!</v>
      </c>
      <c r="G1662" s="38"/>
      <c r="H1662" s="152"/>
      <c r="I1662" s="175"/>
      <c r="J1662" s="177"/>
      <c r="K1662" s="175"/>
    </row>
    <row r="1663" spans="1:11">
      <c r="A1663" s="39" t="s">
        <v>353</v>
      </c>
      <c r="B1663" s="40" t="e">
        <f>VLOOKUP($A1660,'CBT Wages'!$B$6:$AR$49,44,0)</f>
        <v>#REF!</v>
      </c>
      <c r="C1663" s="41"/>
      <c r="D1663" s="41"/>
      <c r="E1663" s="35" t="s">
        <v>354</v>
      </c>
      <c r="F1663" s="37" t="e">
        <f>VLOOKUP($A1660,'CBT OT'!$B$6:$V$431,16,0)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>
      <c r="A1664" s="168" t="s">
        <v>356</v>
      </c>
      <c r="B1664" s="169"/>
      <c r="C1664" s="163" t="s">
        <v>357</v>
      </c>
      <c r="D1664" s="164"/>
      <c r="E1664" s="45"/>
      <c r="F1664" s="170" t="s">
        <v>358</v>
      </c>
      <c r="G1664" s="164"/>
      <c r="H1664" s="171" t="s">
        <v>359</v>
      </c>
      <c r="I1664" s="161"/>
      <c r="J1664" s="172" t="s">
        <v>360</v>
      </c>
      <c r="K1664" s="173"/>
    </row>
    <row r="1665" spans="1:11">
      <c r="A1665" s="46" t="s">
        <v>361</v>
      </c>
      <c r="B1665" s="47" t="e">
        <f>VLOOKUP($A1660,'CBT Wages'!$B$6:$AE$49,15,0)</f>
        <v>#REF!</v>
      </c>
      <c r="C1665" s="31" t="e">
        <f>VLOOKUP($A1660,'CBT Wages'!$B$6:$AE$49,20,0)</f>
        <v>#REF!</v>
      </c>
      <c r="D1665" s="48"/>
      <c r="E1665" s="49"/>
      <c r="F1665" s="153" t="e">
        <f>SUM(C1665:E1665)</f>
        <v>#REF!</v>
      </c>
      <c r="G1665" s="154"/>
      <c r="H1665" s="34" t="s">
        <v>362</v>
      </c>
      <c r="I1665" s="26" t="e">
        <f>VLOOKUP($A1660,'CBT Wages'!$B$6:$AE$49,29,0)</f>
        <v>#REF!</v>
      </c>
      <c r="J1665" s="155"/>
      <c r="K1665" s="156"/>
    </row>
    <row r="1666" spans="1:11" ht="14.25">
      <c r="A1666" s="46" t="s">
        <v>363</v>
      </c>
      <c r="B1666" s="50" t="e">
        <f>VLOOKUP($A1660,'CBT Wages'!$B$6:$AE$49,16,0)</f>
        <v>#REF!</v>
      </c>
      <c r="C1666" s="51" t="e">
        <f>VLOOKUP($A1660,'CBT Wages'!$B$6:$AE$49,21,0)</f>
        <v>#REF!</v>
      </c>
      <c r="D1666" s="52"/>
      <c r="E1666" s="38"/>
      <c r="F1666" s="157" t="e">
        <f>SUM(C1666:E1666)</f>
        <v>#REF!</v>
      </c>
      <c r="G1666" s="158"/>
      <c r="H1666" s="36" t="s">
        <v>364</v>
      </c>
      <c r="I1666" s="68" t="e">
        <f>VLOOKUP($A1660,'CBT Wages'!$B$6:$AE$49,28,0)</f>
        <v>#REF!</v>
      </c>
      <c r="J1666" s="159" t="e">
        <f>F1673-I1673</f>
        <v>#REF!</v>
      </c>
      <c r="K1666" s="160"/>
    </row>
    <row r="1667" spans="1:11">
      <c r="A1667" s="46" t="s">
        <v>365</v>
      </c>
      <c r="B1667" s="50" t="e">
        <f>VLOOKUP($A1660,'CBT Wages'!$B$6:$AE$49,17,0)</f>
        <v>#REF!</v>
      </c>
      <c r="C1667" s="51" t="e">
        <f>VLOOKUP($A1660,'CBT Wages'!$B$6:$AE$49,22,0)</f>
        <v>#REF!</v>
      </c>
      <c r="D1667" s="52"/>
      <c r="E1667" s="38"/>
      <c r="F1667" s="157" t="e">
        <f>SUM(C1667:E1667)</f>
        <v>#REF!</v>
      </c>
      <c r="G1667" s="158"/>
      <c r="H1667" s="36" t="s">
        <v>366</v>
      </c>
      <c r="I1667" s="68" t="e">
        <f>VLOOKUP($A1660,'CBT Wages'!$B$6:$AE$49,30,0)</f>
        <v>#REF!</v>
      </c>
      <c r="J1667" s="161" t="s">
        <v>367</v>
      </c>
      <c r="K1667" s="162"/>
    </row>
    <row r="1668" spans="1:11">
      <c r="A1668" s="46" t="s">
        <v>368</v>
      </c>
      <c r="B1668" s="50">
        <v>0</v>
      </c>
      <c r="C1668" s="51">
        <v>0</v>
      </c>
      <c r="D1668" s="52"/>
      <c r="E1668" s="38"/>
      <c r="F1668" s="157">
        <f>SUM(D1668:E1668)</f>
        <v>0</v>
      </c>
      <c r="G1668" s="158"/>
      <c r="H1668" s="36" t="s">
        <v>369</v>
      </c>
      <c r="I1668" s="68"/>
      <c r="J1668" s="163"/>
      <c r="K1668" s="164"/>
    </row>
    <row r="1669" spans="1:11">
      <c r="A1669" s="46" t="s">
        <v>370</v>
      </c>
      <c r="B1669" s="50" t="e">
        <f>VLOOKUP($A1660,'CBT Wages'!$B$6:$AE$49,18,0)</f>
        <v>#REF!</v>
      </c>
      <c r="C1669" s="51" t="e">
        <f>VLOOKUP($A1660,'CBT Wages'!$B$6:$AE$49,23,0)</f>
        <v>#REF!</v>
      </c>
      <c r="D1669" s="52"/>
      <c r="E1669" s="38"/>
      <c r="F1669" s="157" t="e">
        <f>SUM(C1669:E1669)</f>
        <v>#REF!</v>
      </c>
      <c r="G1669" s="158"/>
      <c r="H1669" s="36" t="s">
        <v>371</v>
      </c>
      <c r="I1669" s="68"/>
      <c r="J1669" s="163"/>
      <c r="K1669" s="164"/>
    </row>
    <row r="1670" spans="1:11">
      <c r="A1670" s="46" t="s">
        <v>372</v>
      </c>
      <c r="B1670" s="53">
        <v>0</v>
      </c>
      <c r="C1670" s="51" t="e">
        <f>VLOOKUP($A1660,'CBT Wages'!$B$6:$AE$49,25,0)</f>
        <v>#REF!</v>
      </c>
      <c r="D1670" s="52"/>
      <c r="E1670" s="38"/>
      <c r="F1670" s="157" t="e">
        <f>SUM(C1670:E1670)</f>
        <v>#REF!</v>
      </c>
      <c r="G1670" s="158"/>
      <c r="H1670" s="51"/>
      <c r="I1670" s="68"/>
      <c r="J1670" s="163"/>
      <c r="K1670" s="164"/>
    </row>
    <row r="1671" spans="1:11">
      <c r="A1671" s="46" t="s">
        <v>374</v>
      </c>
      <c r="B1671" s="53">
        <v>0</v>
      </c>
      <c r="C1671" s="51" t="e">
        <f>VLOOKUP($A1660,'CBT Wages'!$B$6:$AE$49,26,0)</f>
        <v>#REF!</v>
      </c>
      <c r="D1671" s="52"/>
      <c r="E1671" s="38"/>
      <c r="F1671" s="157" t="e">
        <f>SUM(C1671:E1671)</f>
        <v>#REF!</v>
      </c>
      <c r="G1671" s="158"/>
      <c r="H1671" s="51"/>
      <c r="I1671" s="68"/>
      <c r="J1671" s="163"/>
      <c r="K1671" s="164"/>
    </row>
    <row r="1672" spans="1:11">
      <c r="A1672" s="54" t="s">
        <v>375</v>
      </c>
      <c r="B1672" s="55"/>
      <c r="C1672" s="143"/>
      <c r="D1672" s="144"/>
      <c r="E1672" s="42"/>
      <c r="F1672" s="143">
        <f>SUM(D1672:E1672)</f>
        <v>0</v>
      </c>
      <c r="G1672" s="145"/>
      <c r="H1672" s="40"/>
      <c r="I1672" s="69"/>
      <c r="J1672" s="165"/>
      <c r="K1672" s="152"/>
    </row>
    <row r="1673" spans="1:11">
      <c r="A1673" s="56" t="s">
        <v>320</v>
      </c>
      <c r="B1673" s="57" t="e">
        <f>SUM(B1665:B1672)</f>
        <v>#REF!</v>
      </c>
      <c r="C1673" s="146" t="e">
        <f>SUM(C1665:D1672)</f>
        <v>#REF!</v>
      </c>
      <c r="D1673" s="147"/>
      <c r="E1673" s="58"/>
      <c r="F1673" s="146" t="e">
        <f>SUM(F1665:F1672)+F1663</f>
        <v>#REF!</v>
      </c>
      <c r="G1673" s="148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Wages'!$B$6:$AF$49,6,0)</f>
        <v>#REF!</v>
      </c>
    </row>
    <row r="1675" spans="1:11" ht="15.75">
      <c r="A1675" s="20" t="s">
        <v>337</v>
      </c>
      <c r="B1675" s="21"/>
      <c r="C1675" s="21"/>
      <c r="D1675" s="21"/>
      <c r="E1675" s="178" t="str">
        <f>+$E$1</f>
        <v>Salary Slip Oct 2019</v>
      </c>
      <c r="F1675" s="178"/>
      <c r="G1675" s="178"/>
      <c r="H1675" s="178"/>
      <c r="I1675" s="178"/>
      <c r="J1675" s="178"/>
      <c r="K1675" s="179"/>
    </row>
    <row r="1676" spans="1:11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>
      <c r="A1678" s="30" t="e">
        <f>+'CBT Wages'!#REF!</f>
        <v>#REF!</v>
      </c>
      <c r="B1678" s="31" t="e">
        <f>VLOOKUP($A1678,'CBT Wages'!$B$6:$AE$49,8,0)</f>
        <v>#REF!</v>
      </c>
      <c r="C1678" s="26"/>
      <c r="D1678" s="31" t="e">
        <f>VLOOKUP($A1678,'CBT Wages'!$B$6:$AE$49,9,0)</f>
        <v>#REF!</v>
      </c>
      <c r="E1678" s="31" t="e">
        <f>VLOOKUP($A1678,'CBT Wages'!$B$6:$AE$49,10,0)</f>
        <v>#REF!</v>
      </c>
      <c r="F1678" s="31" t="e">
        <f>VLOOKUP($A1678,'CBT Wages'!$B$6:$AE$49,14,0)</f>
        <v>#REF!</v>
      </c>
      <c r="G1678" s="32" t="e">
        <f>VLOOKUP($A1678,'CBT Wages'!$B$6:$AE$49,5,0)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>
      <c r="A1679" s="34" t="s">
        <v>350</v>
      </c>
      <c r="B1679" s="31" t="e">
        <f>VLOOKUP($A1678,'CBT Wages'!$B$6:$AE$49,3,0)</f>
        <v>#REF!</v>
      </c>
      <c r="C1679" s="21"/>
      <c r="D1679" s="21"/>
      <c r="E1679" s="35"/>
      <c r="F1679" s="35"/>
      <c r="G1679" s="35"/>
      <c r="H1679" s="151" t="s">
        <v>351</v>
      </c>
      <c r="I1679" s="174">
        <v>0</v>
      </c>
      <c r="J1679" s="176"/>
      <c r="K1679" s="174">
        <v>0</v>
      </c>
    </row>
    <row r="1680" spans="1:11">
      <c r="A1680" s="36" t="s">
        <v>352</v>
      </c>
      <c r="B1680" s="27" t="e">
        <f>VLOOKUP($A1678,'CBT Wages'!$B$6:$AE$49,4,0)</f>
        <v>#REF!</v>
      </c>
      <c r="C1680" s="21"/>
      <c r="D1680" s="21"/>
      <c r="E1680" s="28" t="s">
        <v>322</v>
      </c>
      <c r="F1680" s="37" t="e">
        <f>VLOOKUP($A1678,'CBT OT'!$B$6:$O$431,9,0)</f>
        <v>#REF!</v>
      </c>
      <c r="G1680" s="38"/>
      <c r="H1680" s="152"/>
      <c r="I1680" s="175"/>
      <c r="J1680" s="177"/>
      <c r="K1680" s="175"/>
    </row>
    <row r="1681" spans="1:11">
      <c r="A1681" s="39" t="s">
        <v>353</v>
      </c>
      <c r="B1681" s="40" t="e">
        <f>VLOOKUP($A1678,'CBT Wages'!$B$6:$AR$49,44,0)</f>
        <v>#REF!</v>
      </c>
      <c r="C1681" s="41"/>
      <c r="D1681" s="41"/>
      <c r="E1681" s="35" t="s">
        <v>354</v>
      </c>
      <c r="F1681" s="37" t="e">
        <f>VLOOKUP($A1678,'CBT OT'!$B$6:$V$431,16,0)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>
      <c r="A1682" s="168" t="s">
        <v>356</v>
      </c>
      <c r="B1682" s="169"/>
      <c r="C1682" s="163" t="s">
        <v>357</v>
      </c>
      <c r="D1682" s="164"/>
      <c r="E1682" s="45"/>
      <c r="F1682" s="170" t="s">
        <v>358</v>
      </c>
      <c r="G1682" s="164"/>
      <c r="H1682" s="171" t="s">
        <v>359</v>
      </c>
      <c r="I1682" s="161"/>
      <c r="J1682" s="172" t="s">
        <v>360</v>
      </c>
      <c r="K1682" s="173"/>
    </row>
    <row r="1683" spans="1:11">
      <c r="A1683" s="46" t="s">
        <v>361</v>
      </c>
      <c r="B1683" s="47" t="e">
        <f>VLOOKUP($A1678,'CBT Wages'!$B$6:$AE$49,15,0)</f>
        <v>#REF!</v>
      </c>
      <c r="C1683" s="31" t="e">
        <f>VLOOKUP($A1678,'CBT Wages'!$B$6:$AE$49,20,0)</f>
        <v>#REF!</v>
      </c>
      <c r="D1683" s="48"/>
      <c r="E1683" s="49"/>
      <c r="F1683" s="153" t="e">
        <f>SUM(C1683:E1683)</f>
        <v>#REF!</v>
      </c>
      <c r="G1683" s="154"/>
      <c r="H1683" s="34" t="s">
        <v>362</v>
      </c>
      <c r="I1683" s="26" t="e">
        <f>VLOOKUP($A1678,'CBT Wages'!$B$6:$AE$49,29,0)</f>
        <v>#REF!</v>
      </c>
      <c r="J1683" s="155"/>
      <c r="K1683" s="156"/>
    </row>
    <row r="1684" spans="1:11" ht="14.25">
      <c r="A1684" s="46" t="s">
        <v>363</v>
      </c>
      <c r="B1684" s="50" t="e">
        <f>VLOOKUP($A1678,'CBT Wages'!$B$6:$AE$49,16,0)</f>
        <v>#REF!</v>
      </c>
      <c r="C1684" s="51" t="e">
        <f>VLOOKUP($A1678,'CBT Wages'!$B$6:$AE$49,21,0)</f>
        <v>#REF!</v>
      </c>
      <c r="D1684" s="52"/>
      <c r="E1684" s="38"/>
      <c r="F1684" s="157" t="e">
        <f>SUM(C1684:E1684)</f>
        <v>#REF!</v>
      </c>
      <c r="G1684" s="158"/>
      <c r="H1684" s="36" t="s">
        <v>364</v>
      </c>
      <c r="I1684" s="68" t="e">
        <f>VLOOKUP($A1678,'CBT Wages'!$B$6:$AE$49,28,0)</f>
        <v>#REF!</v>
      </c>
      <c r="J1684" s="159" t="e">
        <f>F1691-I1691</f>
        <v>#REF!</v>
      </c>
      <c r="K1684" s="160"/>
    </row>
    <row r="1685" spans="1:11">
      <c r="A1685" s="46" t="s">
        <v>365</v>
      </c>
      <c r="B1685" s="50" t="e">
        <f>VLOOKUP($A1678,'CBT Wages'!$B$6:$AE$49,17,0)</f>
        <v>#REF!</v>
      </c>
      <c r="C1685" s="51" t="e">
        <f>VLOOKUP($A1678,'CBT Wages'!$B$6:$AE$49,22,0)</f>
        <v>#REF!</v>
      </c>
      <c r="D1685" s="52"/>
      <c r="E1685" s="38"/>
      <c r="F1685" s="157" t="e">
        <f>SUM(C1685:E1685)</f>
        <v>#REF!</v>
      </c>
      <c r="G1685" s="158"/>
      <c r="H1685" s="36" t="s">
        <v>366</v>
      </c>
      <c r="I1685" s="68" t="e">
        <f>VLOOKUP($A1678,'CBT Wages'!$B$6:$AE$49,30,0)</f>
        <v>#REF!</v>
      </c>
      <c r="J1685" s="161" t="s">
        <v>367</v>
      </c>
      <c r="K1685" s="162"/>
    </row>
    <row r="1686" spans="1:11">
      <c r="A1686" s="46" t="s">
        <v>368</v>
      </c>
      <c r="B1686" s="50">
        <v>0</v>
      </c>
      <c r="C1686" s="51">
        <v>0</v>
      </c>
      <c r="D1686" s="52"/>
      <c r="E1686" s="38"/>
      <c r="F1686" s="157">
        <f>SUM(D1686:E1686)</f>
        <v>0</v>
      </c>
      <c r="G1686" s="158"/>
      <c r="H1686" s="36" t="s">
        <v>369</v>
      </c>
      <c r="I1686" s="68"/>
      <c r="J1686" s="163"/>
      <c r="K1686" s="164"/>
    </row>
    <row r="1687" spans="1:11">
      <c r="A1687" s="46" t="s">
        <v>370</v>
      </c>
      <c r="B1687" s="50" t="e">
        <f>VLOOKUP($A1678,'CBT Wages'!$B$6:$AE$49,18,0)</f>
        <v>#REF!</v>
      </c>
      <c r="C1687" s="51" t="e">
        <f>VLOOKUP($A1678,'CBT Wages'!$B$6:$AE$49,23,0)</f>
        <v>#REF!</v>
      </c>
      <c r="D1687" s="52"/>
      <c r="E1687" s="38"/>
      <c r="F1687" s="157" t="e">
        <f>SUM(C1687:E1687)</f>
        <v>#REF!</v>
      </c>
      <c r="G1687" s="158"/>
      <c r="H1687" s="36" t="s">
        <v>371</v>
      </c>
      <c r="I1687" s="68"/>
      <c r="J1687" s="163"/>
      <c r="K1687" s="164"/>
    </row>
    <row r="1688" spans="1:11">
      <c r="A1688" s="46" t="s">
        <v>372</v>
      </c>
      <c r="B1688" s="53">
        <v>0</v>
      </c>
      <c r="C1688" s="51" t="e">
        <f>VLOOKUP($A1678,'CBT Wages'!$B$6:$AE$49,25,0)</f>
        <v>#REF!</v>
      </c>
      <c r="D1688" s="52"/>
      <c r="E1688" s="38"/>
      <c r="F1688" s="157" t="e">
        <f>SUM(C1688:E1688)</f>
        <v>#REF!</v>
      </c>
      <c r="G1688" s="158"/>
      <c r="H1688" s="51"/>
      <c r="I1688" s="68"/>
      <c r="J1688" s="163"/>
      <c r="K1688" s="164"/>
    </row>
    <row r="1689" spans="1:11">
      <c r="A1689" s="46" t="s">
        <v>374</v>
      </c>
      <c r="B1689" s="53">
        <v>0</v>
      </c>
      <c r="C1689" s="51" t="e">
        <f>VLOOKUP($A1678,'CBT Wages'!$B$6:$AE$49,26,0)</f>
        <v>#REF!</v>
      </c>
      <c r="D1689" s="52"/>
      <c r="E1689" s="38"/>
      <c r="F1689" s="157" t="e">
        <f>SUM(C1689:E1689)</f>
        <v>#REF!</v>
      </c>
      <c r="G1689" s="158"/>
      <c r="H1689" s="51"/>
      <c r="I1689" s="68"/>
      <c r="J1689" s="163"/>
      <c r="K1689" s="164"/>
    </row>
    <row r="1690" spans="1:11">
      <c r="A1690" s="54" t="s">
        <v>375</v>
      </c>
      <c r="B1690" s="55"/>
      <c r="C1690" s="143"/>
      <c r="D1690" s="144"/>
      <c r="E1690" s="42"/>
      <c r="F1690" s="143">
        <f>SUM(D1690:E1690)</f>
        <v>0</v>
      </c>
      <c r="G1690" s="145"/>
      <c r="H1690" s="40"/>
      <c r="I1690" s="69"/>
      <c r="J1690" s="165"/>
      <c r="K1690" s="152"/>
    </row>
    <row r="1691" spans="1:11">
      <c r="A1691" s="56" t="s">
        <v>320</v>
      </c>
      <c r="B1691" s="57" t="e">
        <f>SUM(B1683:B1690)</f>
        <v>#REF!</v>
      </c>
      <c r="C1691" s="146" t="e">
        <f>SUM(C1683:D1690)</f>
        <v>#REF!</v>
      </c>
      <c r="D1691" s="147"/>
      <c r="E1691" s="58"/>
      <c r="F1691" s="146" t="e">
        <f>SUM(F1683:F1690)+F1681</f>
        <v>#REF!</v>
      </c>
      <c r="G1691" s="148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Wages'!$B$6:$AF$49,6,0)</f>
        <v>#REF!</v>
      </c>
    </row>
    <row r="1693" spans="1:11" ht="15.75">
      <c r="A1693" s="20" t="s">
        <v>337</v>
      </c>
      <c r="B1693" s="21"/>
      <c r="C1693" s="21"/>
      <c r="D1693" s="21"/>
      <c r="E1693" s="178" t="str">
        <f>+$E$1</f>
        <v>Salary Slip Oct 2019</v>
      </c>
      <c r="F1693" s="178"/>
      <c r="G1693" s="178"/>
      <c r="H1693" s="178"/>
      <c r="I1693" s="178"/>
      <c r="J1693" s="178"/>
      <c r="K1693" s="179"/>
    </row>
    <row r="1694" spans="1:11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>
      <c r="A1696" s="30" t="e">
        <f>+'CBT Wages'!#REF!</f>
        <v>#REF!</v>
      </c>
      <c r="B1696" s="31" t="e">
        <f>VLOOKUP($A1696,'CBT Wages'!$B$6:$AE$49,8,0)</f>
        <v>#REF!</v>
      </c>
      <c r="C1696" s="26"/>
      <c r="D1696" s="31" t="e">
        <f>VLOOKUP($A1696,'CBT Wages'!$B$6:$AE$49,9,0)</f>
        <v>#REF!</v>
      </c>
      <c r="E1696" s="31" t="e">
        <f>VLOOKUP($A1696,'CBT Wages'!$B$6:$AE$49,10,0)</f>
        <v>#REF!</v>
      </c>
      <c r="F1696" s="31" t="e">
        <f>VLOOKUP($A1696,'CBT Wages'!$B$6:$AE$49,14,0)</f>
        <v>#REF!</v>
      </c>
      <c r="G1696" s="32" t="e">
        <f>VLOOKUP($A1696,'CBT Wages'!$B$6:$AE$49,5,0)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>
      <c r="A1697" s="34" t="s">
        <v>350</v>
      </c>
      <c r="B1697" s="31" t="e">
        <f>VLOOKUP($A1696,'CBT Wages'!$B$6:$AE$49,3,0)</f>
        <v>#REF!</v>
      </c>
      <c r="C1697" s="21"/>
      <c r="D1697" s="21"/>
      <c r="E1697" s="35"/>
      <c r="F1697" s="35"/>
      <c r="G1697" s="35"/>
      <c r="H1697" s="151" t="s">
        <v>351</v>
      </c>
      <c r="I1697" s="174">
        <v>0</v>
      </c>
      <c r="J1697" s="176"/>
      <c r="K1697" s="174">
        <v>0</v>
      </c>
    </row>
    <row r="1698" spans="1:11">
      <c r="A1698" s="36" t="s">
        <v>352</v>
      </c>
      <c r="B1698" s="27" t="e">
        <f>VLOOKUP($A1696,'CBT Wages'!$B$6:$AE$49,4,0)</f>
        <v>#REF!</v>
      </c>
      <c r="C1698" s="21"/>
      <c r="D1698" s="21"/>
      <c r="E1698" s="28" t="s">
        <v>322</v>
      </c>
      <c r="F1698" s="37" t="e">
        <f>VLOOKUP($A1696,'CBT OT'!$B$6:$O$431,9,0)</f>
        <v>#REF!</v>
      </c>
      <c r="G1698" s="38"/>
      <c r="H1698" s="152"/>
      <c r="I1698" s="175"/>
      <c r="J1698" s="177"/>
      <c r="K1698" s="175"/>
    </row>
    <row r="1699" spans="1:11">
      <c r="A1699" s="39" t="s">
        <v>353</v>
      </c>
      <c r="B1699" s="40" t="e">
        <f>VLOOKUP($A1696,'CBT Wages'!$B$6:$AR$49,44,0)</f>
        <v>#REF!</v>
      </c>
      <c r="C1699" s="41"/>
      <c r="D1699" s="41"/>
      <c r="E1699" s="35" t="s">
        <v>354</v>
      </c>
      <c r="F1699" s="37" t="e">
        <f>VLOOKUP($A1696,'CBT OT'!$B$6:$V$431,16,0)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>
      <c r="A1700" s="168" t="s">
        <v>356</v>
      </c>
      <c r="B1700" s="169"/>
      <c r="C1700" s="163" t="s">
        <v>357</v>
      </c>
      <c r="D1700" s="164"/>
      <c r="E1700" s="45"/>
      <c r="F1700" s="170" t="s">
        <v>358</v>
      </c>
      <c r="G1700" s="164"/>
      <c r="H1700" s="171" t="s">
        <v>359</v>
      </c>
      <c r="I1700" s="161"/>
      <c r="J1700" s="172" t="s">
        <v>360</v>
      </c>
      <c r="K1700" s="173"/>
    </row>
    <row r="1701" spans="1:11">
      <c r="A1701" s="46" t="s">
        <v>361</v>
      </c>
      <c r="B1701" s="47" t="e">
        <f>VLOOKUP($A1696,'CBT Wages'!$B$6:$AE$49,15,0)</f>
        <v>#REF!</v>
      </c>
      <c r="C1701" s="31" t="e">
        <f>VLOOKUP($A1696,'CBT Wages'!$B$6:$AE$49,20,0)</f>
        <v>#REF!</v>
      </c>
      <c r="D1701" s="48"/>
      <c r="E1701" s="49"/>
      <c r="F1701" s="153" t="e">
        <f>SUM(C1701:E1701)</f>
        <v>#REF!</v>
      </c>
      <c r="G1701" s="154"/>
      <c r="H1701" s="34" t="s">
        <v>362</v>
      </c>
      <c r="I1701" s="26" t="e">
        <f>VLOOKUP($A1696,'CBT Wages'!$B$6:$AE$49,29,0)</f>
        <v>#REF!</v>
      </c>
      <c r="J1701" s="155"/>
      <c r="K1701" s="156"/>
    </row>
    <row r="1702" spans="1:11" ht="14.25">
      <c r="A1702" s="46" t="s">
        <v>363</v>
      </c>
      <c r="B1702" s="50" t="e">
        <f>VLOOKUP($A1696,'CBT Wages'!$B$6:$AE$49,16,0)</f>
        <v>#REF!</v>
      </c>
      <c r="C1702" s="51" t="e">
        <f>VLOOKUP($A1696,'CBT Wages'!$B$6:$AE$49,21,0)</f>
        <v>#REF!</v>
      </c>
      <c r="D1702" s="52"/>
      <c r="E1702" s="38"/>
      <c r="F1702" s="157" t="e">
        <f>SUM(C1702:E1702)</f>
        <v>#REF!</v>
      </c>
      <c r="G1702" s="158"/>
      <c r="H1702" s="36" t="s">
        <v>364</v>
      </c>
      <c r="I1702" s="68" t="e">
        <f>VLOOKUP($A1696,'CBT Wages'!$B$6:$AE$49,28,0)</f>
        <v>#REF!</v>
      </c>
      <c r="J1702" s="159" t="e">
        <f>F1709-I1709</f>
        <v>#REF!</v>
      </c>
      <c r="K1702" s="160"/>
    </row>
    <row r="1703" spans="1:11">
      <c r="A1703" s="46" t="s">
        <v>365</v>
      </c>
      <c r="B1703" s="50" t="e">
        <f>VLOOKUP($A1696,'CBT Wages'!$B$6:$AE$49,17,0)</f>
        <v>#REF!</v>
      </c>
      <c r="C1703" s="51" t="e">
        <f>VLOOKUP($A1696,'CBT Wages'!$B$6:$AE$49,22,0)</f>
        <v>#REF!</v>
      </c>
      <c r="D1703" s="52"/>
      <c r="E1703" s="38"/>
      <c r="F1703" s="157" t="e">
        <f>SUM(C1703:E1703)</f>
        <v>#REF!</v>
      </c>
      <c r="G1703" s="158"/>
      <c r="H1703" s="36" t="s">
        <v>366</v>
      </c>
      <c r="I1703" s="68" t="e">
        <f>VLOOKUP($A1696,'CBT Wages'!$B$6:$AE$49,30,0)</f>
        <v>#REF!</v>
      </c>
      <c r="J1703" s="161" t="s">
        <v>367</v>
      </c>
      <c r="K1703" s="162"/>
    </row>
    <row r="1704" spans="1:11">
      <c r="A1704" s="46" t="s">
        <v>368</v>
      </c>
      <c r="B1704" s="50">
        <v>0</v>
      </c>
      <c r="C1704" s="51">
        <v>0</v>
      </c>
      <c r="D1704" s="52"/>
      <c r="E1704" s="38"/>
      <c r="F1704" s="157">
        <f>SUM(D1704:E1704)</f>
        <v>0</v>
      </c>
      <c r="G1704" s="158"/>
      <c r="H1704" s="36" t="s">
        <v>369</v>
      </c>
      <c r="I1704" s="68"/>
      <c r="J1704" s="163"/>
      <c r="K1704" s="164"/>
    </row>
    <row r="1705" spans="1:11">
      <c r="A1705" s="46" t="s">
        <v>370</v>
      </c>
      <c r="B1705" s="50" t="e">
        <f>VLOOKUP($A1696,'CBT Wages'!$B$6:$AE$49,18,0)</f>
        <v>#REF!</v>
      </c>
      <c r="C1705" s="51" t="e">
        <f>VLOOKUP($A1696,'CBT Wages'!$B$6:$AE$49,23,0)</f>
        <v>#REF!</v>
      </c>
      <c r="D1705" s="52"/>
      <c r="E1705" s="38"/>
      <c r="F1705" s="157" t="e">
        <f>SUM(C1705:E1705)</f>
        <v>#REF!</v>
      </c>
      <c r="G1705" s="158"/>
      <c r="H1705" s="36" t="s">
        <v>371</v>
      </c>
      <c r="I1705" s="68"/>
      <c r="J1705" s="163"/>
      <c r="K1705" s="164"/>
    </row>
    <row r="1706" spans="1:11">
      <c r="A1706" s="46" t="s">
        <v>372</v>
      </c>
      <c r="B1706" s="53">
        <v>0</v>
      </c>
      <c r="C1706" s="51" t="e">
        <f>VLOOKUP($A1696,'CBT Wages'!$B$6:$AE$49,25,0)</f>
        <v>#REF!</v>
      </c>
      <c r="D1706" s="52"/>
      <c r="E1706" s="38"/>
      <c r="F1706" s="157" t="e">
        <f>SUM(C1706:E1706)</f>
        <v>#REF!</v>
      </c>
      <c r="G1706" s="158"/>
      <c r="H1706" s="51"/>
      <c r="I1706" s="68"/>
      <c r="J1706" s="163"/>
      <c r="K1706" s="164"/>
    </row>
    <row r="1707" spans="1:11">
      <c r="A1707" s="46" t="s">
        <v>374</v>
      </c>
      <c r="B1707" s="53">
        <v>0</v>
      </c>
      <c r="C1707" s="51" t="e">
        <f>VLOOKUP($A1696,'CBT Wages'!$B$6:$AE$49,26,0)</f>
        <v>#REF!</v>
      </c>
      <c r="D1707" s="52"/>
      <c r="E1707" s="38"/>
      <c r="F1707" s="157" t="e">
        <f>SUM(C1707:E1707)</f>
        <v>#REF!</v>
      </c>
      <c r="G1707" s="158"/>
      <c r="H1707" s="51"/>
      <c r="I1707" s="68"/>
      <c r="J1707" s="163"/>
      <c r="K1707" s="164"/>
    </row>
    <row r="1708" spans="1:11">
      <c r="A1708" s="54" t="s">
        <v>375</v>
      </c>
      <c r="B1708" s="55"/>
      <c r="C1708" s="143"/>
      <c r="D1708" s="144"/>
      <c r="E1708" s="42"/>
      <c r="F1708" s="143">
        <f>SUM(D1708:E1708)</f>
        <v>0</v>
      </c>
      <c r="G1708" s="145"/>
      <c r="H1708" s="40"/>
      <c r="I1708" s="69"/>
      <c r="J1708" s="165"/>
      <c r="K1708" s="152"/>
    </row>
    <row r="1709" spans="1:11">
      <c r="A1709" s="56" t="s">
        <v>320</v>
      </c>
      <c r="B1709" s="57" t="e">
        <f>SUM(B1701:B1708)</f>
        <v>#REF!</v>
      </c>
      <c r="C1709" s="146" t="e">
        <f>SUM(C1701:D1708)</f>
        <v>#REF!</v>
      </c>
      <c r="D1709" s="147"/>
      <c r="E1709" s="58"/>
      <c r="F1709" s="146" t="e">
        <f>SUM(F1701:F1708)+F1699</f>
        <v>#REF!</v>
      </c>
      <c r="G1709" s="148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Wages'!$B$6:$AF$49,6,0)</f>
        <v>#REF!</v>
      </c>
    </row>
    <row r="1711" spans="1:11" ht="15.75">
      <c r="A1711" s="20" t="s">
        <v>337</v>
      </c>
      <c r="B1711" s="21"/>
      <c r="C1711" s="21"/>
      <c r="D1711" s="21"/>
      <c r="E1711" s="178" t="str">
        <f>+$E$1</f>
        <v>Salary Slip Oct 2019</v>
      </c>
      <c r="F1711" s="178"/>
      <c r="G1711" s="178"/>
      <c r="H1711" s="178"/>
      <c r="I1711" s="178"/>
      <c r="J1711" s="178"/>
      <c r="K1711" s="179"/>
    </row>
    <row r="1712" spans="1:11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>
      <c r="A1714" s="30" t="e">
        <f>+'CBT Wages'!#REF!</f>
        <v>#REF!</v>
      </c>
      <c r="B1714" s="31" t="e">
        <f>VLOOKUP($A1714,'CBT Wages'!$B$6:$AE$49,8,0)</f>
        <v>#REF!</v>
      </c>
      <c r="C1714" s="26"/>
      <c r="D1714" s="31" t="e">
        <f>VLOOKUP($A1714,'CBT Wages'!$B$6:$AE$49,9,0)</f>
        <v>#REF!</v>
      </c>
      <c r="E1714" s="31" t="e">
        <f>VLOOKUP($A1714,'CBT Wages'!$B$6:$AE$49,10,0)</f>
        <v>#REF!</v>
      </c>
      <c r="F1714" s="31" t="e">
        <f>VLOOKUP($A1714,'CBT Wages'!$B$6:$AE$49,14,0)</f>
        <v>#REF!</v>
      </c>
      <c r="G1714" s="32" t="e">
        <f>VLOOKUP($A1714,'CBT Wages'!$B$6:$AE$49,5,0)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>
      <c r="A1715" s="34" t="s">
        <v>350</v>
      </c>
      <c r="B1715" s="31" t="e">
        <f>VLOOKUP($A1714,'CBT Wages'!$B$6:$AE$49,3,0)</f>
        <v>#REF!</v>
      </c>
      <c r="C1715" s="21"/>
      <c r="D1715" s="21"/>
      <c r="E1715" s="35"/>
      <c r="F1715" s="35"/>
      <c r="G1715" s="35"/>
      <c r="H1715" s="151" t="s">
        <v>351</v>
      </c>
      <c r="I1715" s="174">
        <v>0</v>
      </c>
      <c r="J1715" s="176"/>
      <c r="K1715" s="174">
        <v>0</v>
      </c>
    </row>
    <row r="1716" spans="1:11">
      <c r="A1716" s="36" t="s">
        <v>352</v>
      </c>
      <c r="B1716" s="27" t="e">
        <f>VLOOKUP($A1714,'CBT Wages'!$B$6:$AE$49,4,0)</f>
        <v>#REF!</v>
      </c>
      <c r="C1716" s="21"/>
      <c r="D1716" s="21"/>
      <c r="E1716" s="28" t="s">
        <v>322</v>
      </c>
      <c r="F1716" s="75" t="e">
        <f>VLOOKUP($A1714,'CBT OT'!$B$6:$O$431,9,0)</f>
        <v>#REF!</v>
      </c>
      <c r="G1716" s="38"/>
      <c r="H1716" s="152"/>
      <c r="I1716" s="175"/>
      <c r="J1716" s="177"/>
      <c r="K1716" s="175"/>
    </row>
    <row r="1717" spans="1:11">
      <c r="A1717" s="39" t="s">
        <v>353</v>
      </c>
      <c r="B1717" s="40" t="e">
        <f>VLOOKUP($A1714,'CBT Wages'!$B$6:$AR$49,44,0)</f>
        <v>#REF!</v>
      </c>
      <c r="C1717" s="41"/>
      <c r="D1717" s="41"/>
      <c r="E1717" s="35" t="s">
        <v>354</v>
      </c>
      <c r="F1717" s="37" t="e">
        <f>VLOOKUP($A1714,'CBT OT'!$B$6:$V$431,16,0)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>
      <c r="A1718" s="168" t="s">
        <v>356</v>
      </c>
      <c r="B1718" s="169"/>
      <c r="C1718" s="163" t="s">
        <v>357</v>
      </c>
      <c r="D1718" s="164"/>
      <c r="E1718" s="45"/>
      <c r="F1718" s="170" t="s">
        <v>358</v>
      </c>
      <c r="G1718" s="164"/>
      <c r="H1718" s="171" t="s">
        <v>359</v>
      </c>
      <c r="I1718" s="161"/>
      <c r="J1718" s="172" t="s">
        <v>360</v>
      </c>
      <c r="K1718" s="173"/>
    </row>
    <row r="1719" spans="1:11">
      <c r="A1719" s="46" t="s">
        <v>361</v>
      </c>
      <c r="B1719" s="47" t="e">
        <f>VLOOKUP($A1714,'CBT Wages'!$B$6:$AE$49,15,0)</f>
        <v>#REF!</v>
      </c>
      <c r="C1719" s="31" t="e">
        <f>VLOOKUP($A1714,'CBT Wages'!$B$6:$AE$49,20,0)</f>
        <v>#REF!</v>
      </c>
      <c r="D1719" s="48"/>
      <c r="E1719" s="49"/>
      <c r="F1719" s="153" t="e">
        <f>SUM(C1719:E1719)</f>
        <v>#REF!</v>
      </c>
      <c r="G1719" s="154"/>
      <c r="H1719" s="34" t="s">
        <v>362</v>
      </c>
      <c r="I1719" s="26" t="e">
        <f>VLOOKUP($A1714,'CBT Wages'!$B$6:$AE$49,29,0)</f>
        <v>#REF!</v>
      </c>
      <c r="J1719" s="155"/>
      <c r="K1719" s="156"/>
    </row>
    <row r="1720" spans="1:11" ht="14.25">
      <c r="A1720" s="46" t="s">
        <v>363</v>
      </c>
      <c r="B1720" s="50" t="e">
        <f>VLOOKUP($A1714,'CBT Wages'!$B$6:$AE$49,16,0)</f>
        <v>#REF!</v>
      </c>
      <c r="C1720" s="51" t="e">
        <f>VLOOKUP($A1714,'CBT Wages'!$B$6:$AE$49,21,0)</f>
        <v>#REF!</v>
      </c>
      <c r="D1720" s="52"/>
      <c r="E1720" s="38"/>
      <c r="F1720" s="157" t="e">
        <f>SUM(C1720:E1720)</f>
        <v>#REF!</v>
      </c>
      <c r="G1720" s="158"/>
      <c r="H1720" s="36" t="s">
        <v>364</v>
      </c>
      <c r="I1720" s="68" t="e">
        <f>VLOOKUP($A1714,'CBT Wages'!$B$6:$AE$49,28,0)</f>
        <v>#REF!</v>
      </c>
      <c r="J1720" s="159" t="e">
        <f>F1727-I1727</f>
        <v>#REF!</v>
      </c>
      <c r="K1720" s="160"/>
    </row>
    <row r="1721" spans="1:11">
      <c r="A1721" s="46" t="s">
        <v>365</v>
      </c>
      <c r="B1721" s="50" t="e">
        <f>VLOOKUP($A1714,'CBT Wages'!$B$6:$AE$49,17,0)</f>
        <v>#REF!</v>
      </c>
      <c r="C1721" s="51" t="e">
        <f>VLOOKUP($A1714,'CBT Wages'!$B$6:$AE$49,22,0)</f>
        <v>#REF!</v>
      </c>
      <c r="D1721" s="52"/>
      <c r="E1721" s="38"/>
      <c r="F1721" s="157" t="e">
        <f>SUM(C1721:E1721)</f>
        <v>#REF!</v>
      </c>
      <c r="G1721" s="158"/>
      <c r="H1721" s="36" t="s">
        <v>366</v>
      </c>
      <c r="I1721" s="68" t="e">
        <f>VLOOKUP($A1714,'CBT Wages'!$B$6:$AE$49,30,0)</f>
        <v>#REF!</v>
      </c>
      <c r="J1721" s="161" t="s">
        <v>367</v>
      </c>
      <c r="K1721" s="162"/>
    </row>
    <row r="1722" spans="1:11">
      <c r="A1722" s="46" t="s">
        <v>368</v>
      </c>
      <c r="B1722" s="50">
        <v>0</v>
      </c>
      <c r="C1722" s="51">
        <v>0</v>
      </c>
      <c r="D1722" s="52"/>
      <c r="E1722" s="38"/>
      <c r="F1722" s="157">
        <f>SUM(D1722:E1722)</f>
        <v>0</v>
      </c>
      <c r="G1722" s="158"/>
      <c r="H1722" s="36" t="s">
        <v>369</v>
      </c>
      <c r="I1722" s="68"/>
      <c r="J1722" s="163"/>
      <c r="K1722" s="164"/>
    </row>
    <row r="1723" spans="1:11">
      <c r="A1723" s="46" t="s">
        <v>370</v>
      </c>
      <c r="B1723" s="50" t="e">
        <f>VLOOKUP($A1714,'CBT Wages'!$B$6:$AE$49,18,0)</f>
        <v>#REF!</v>
      </c>
      <c r="C1723" s="51" t="e">
        <f>VLOOKUP($A1714,'CBT Wages'!$B$6:$AE$49,23,0)</f>
        <v>#REF!</v>
      </c>
      <c r="D1723" s="52"/>
      <c r="E1723" s="38"/>
      <c r="F1723" s="157" t="e">
        <f>SUM(C1723:E1723)</f>
        <v>#REF!</v>
      </c>
      <c r="G1723" s="158"/>
      <c r="H1723" s="36" t="s">
        <v>371</v>
      </c>
      <c r="I1723" s="68"/>
      <c r="J1723" s="163"/>
      <c r="K1723" s="164"/>
    </row>
    <row r="1724" spans="1:11">
      <c r="A1724" s="46" t="s">
        <v>372</v>
      </c>
      <c r="B1724" s="53">
        <v>0</v>
      </c>
      <c r="C1724" s="51" t="e">
        <f>VLOOKUP($A1714,'CBT Wages'!$B$6:$AE$49,25,0)</f>
        <v>#REF!</v>
      </c>
      <c r="D1724" s="52"/>
      <c r="E1724" s="38"/>
      <c r="F1724" s="157" t="e">
        <f>SUM(C1724:E1724)</f>
        <v>#REF!</v>
      </c>
      <c r="G1724" s="158"/>
      <c r="H1724" s="51"/>
      <c r="I1724" s="68"/>
      <c r="J1724" s="163"/>
      <c r="K1724" s="164"/>
    </row>
    <row r="1725" spans="1:11">
      <c r="A1725" s="46" t="s">
        <v>374</v>
      </c>
      <c r="B1725" s="53">
        <v>0</v>
      </c>
      <c r="C1725" s="51" t="e">
        <f>VLOOKUP($A1714,'CBT Wages'!$B$6:$AE$49,26,0)</f>
        <v>#REF!</v>
      </c>
      <c r="D1725" s="52"/>
      <c r="E1725" s="38"/>
      <c r="F1725" s="157" t="e">
        <f>SUM(C1725:E1725)</f>
        <v>#REF!</v>
      </c>
      <c r="G1725" s="158"/>
      <c r="H1725" s="51"/>
      <c r="I1725" s="68"/>
      <c r="J1725" s="163"/>
      <c r="K1725" s="164"/>
    </row>
    <row r="1726" spans="1:11">
      <c r="A1726" s="54" t="s">
        <v>375</v>
      </c>
      <c r="B1726" s="55"/>
      <c r="C1726" s="143"/>
      <c r="D1726" s="144"/>
      <c r="E1726" s="42"/>
      <c r="F1726" s="143">
        <f>SUM(D1726:E1726)</f>
        <v>0</v>
      </c>
      <c r="G1726" s="145"/>
      <c r="H1726" s="40"/>
      <c r="I1726" s="69"/>
      <c r="J1726" s="165"/>
      <c r="K1726" s="152"/>
    </row>
    <row r="1727" spans="1:11">
      <c r="A1727" s="56" t="s">
        <v>320</v>
      </c>
      <c r="B1727" s="57" t="e">
        <f>SUM(B1719:B1726)</f>
        <v>#REF!</v>
      </c>
      <c r="C1727" s="146" t="e">
        <f>SUM(C1719:D1726)</f>
        <v>#REF!</v>
      </c>
      <c r="D1727" s="147"/>
      <c r="E1727" s="58"/>
      <c r="F1727" s="146" t="e">
        <f>SUM(F1719:F1726)+F1717</f>
        <v>#REF!</v>
      </c>
      <c r="G1727" s="148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Wages'!$B$6:$AF$49,6,0)</f>
        <v>#REF!</v>
      </c>
    </row>
    <row r="1729" spans="1:11" ht="15.75">
      <c r="A1729" s="20" t="s">
        <v>337</v>
      </c>
      <c r="B1729" s="21"/>
      <c r="C1729" s="21"/>
      <c r="D1729" s="21"/>
      <c r="E1729" s="178" t="str">
        <f>+$E$1</f>
        <v>Salary Slip Oct 2019</v>
      </c>
      <c r="F1729" s="178"/>
      <c r="G1729" s="178"/>
      <c r="H1729" s="178"/>
      <c r="I1729" s="178"/>
      <c r="J1729" s="178"/>
      <c r="K1729" s="179"/>
    </row>
    <row r="1730" spans="1:11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>
      <c r="A1732" s="30" t="e">
        <f>+'CBT Wages'!#REF!</f>
        <v>#REF!</v>
      </c>
      <c r="B1732" s="31" t="e">
        <f>VLOOKUP($A1732,'CBT Wages'!$B$6:$AE$49,8,0)</f>
        <v>#REF!</v>
      </c>
      <c r="C1732" s="26"/>
      <c r="D1732" s="31" t="e">
        <f>VLOOKUP($A1732,'CBT Wages'!$B$6:$AE$49,9,0)</f>
        <v>#REF!</v>
      </c>
      <c r="E1732" s="31" t="e">
        <f>VLOOKUP($A1732,'CBT Wages'!$B$6:$AE$49,10,0)</f>
        <v>#REF!</v>
      </c>
      <c r="F1732" s="31" t="e">
        <f>VLOOKUP($A1732,'CBT Wages'!$B$6:$AE$49,14,0)</f>
        <v>#REF!</v>
      </c>
      <c r="G1732" s="32" t="e">
        <f>VLOOKUP($A1732,'CBT Wages'!$B$6:$AE$49,5,0)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>
      <c r="A1733" s="34" t="s">
        <v>350</v>
      </c>
      <c r="B1733" s="31" t="e">
        <f>VLOOKUP($A1732,'CBT Wages'!$B$6:$AE$49,3,0)</f>
        <v>#REF!</v>
      </c>
      <c r="C1733" s="21"/>
      <c r="D1733" s="21"/>
      <c r="E1733" s="35"/>
      <c r="F1733" s="35"/>
      <c r="G1733" s="35"/>
      <c r="H1733" s="151" t="s">
        <v>351</v>
      </c>
      <c r="I1733" s="174">
        <v>0</v>
      </c>
      <c r="J1733" s="176"/>
      <c r="K1733" s="174">
        <v>0</v>
      </c>
    </row>
    <row r="1734" spans="1:11">
      <c r="A1734" s="36" t="s">
        <v>352</v>
      </c>
      <c r="B1734" s="27" t="e">
        <f>VLOOKUP($A1732,'CBT Wages'!$B$6:$AE$49,4,0)</f>
        <v>#REF!</v>
      </c>
      <c r="C1734" s="21"/>
      <c r="D1734" s="21"/>
      <c r="E1734" s="28" t="s">
        <v>322</v>
      </c>
      <c r="F1734" s="37" t="e">
        <f>VLOOKUP($A1732,'CBT OT'!$B$6:$O$431,9,0)</f>
        <v>#REF!</v>
      </c>
      <c r="G1734" s="38"/>
      <c r="H1734" s="152"/>
      <c r="I1734" s="175"/>
      <c r="J1734" s="177"/>
      <c r="K1734" s="175"/>
    </row>
    <row r="1735" spans="1:11">
      <c r="A1735" s="39" t="s">
        <v>353</v>
      </c>
      <c r="B1735" s="40" t="e">
        <f>VLOOKUP($A1732,'CBT Wages'!$B$6:$AR$49,44,0)</f>
        <v>#REF!</v>
      </c>
      <c r="C1735" s="41"/>
      <c r="D1735" s="41"/>
      <c r="E1735" s="35" t="s">
        <v>354</v>
      </c>
      <c r="F1735" s="37" t="e">
        <f>VLOOKUP($A1732,'CBT OT'!$B$6:$V$431,16,0)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>
      <c r="A1736" s="168" t="s">
        <v>356</v>
      </c>
      <c r="B1736" s="169"/>
      <c r="C1736" s="163" t="s">
        <v>357</v>
      </c>
      <c r="D1736" s="164"/>
      <c r="E1736" s="45"/>
      <c r="F1736" s="170" t="s">
        <v>358</v>
      </c>
      <c r="G1736" s="164"/>
      <c r="H1736" s="171" t="s">
        <v>359</v>
      </c>
      <c r="I1736" s="161"/>
      <c r="J1736" s="172" t="s">
        <v>360</v>
      </c>
      <c r="K1736" s="173"/>
    </row>
    <row r="1737" spans="1:11">
      <c r="A1737" s="46" t="s">
        <v>361</v>
      </c>
      <c r="B1737" s="47" t="e">
        <f>VLOOKUP($A1732,'CBT Wages'!$B$6:$AE$49,15,0)</f>
        <v>#REF!</v>
      </c>
      <c r="C1737" s="31" t="e">
        <f>VLOOKUP($A1732,'CBT Wages'!$B$6:$AE$49,20,0)</f>
        <v>#REF!</v>
      </c>
      <c r="D1737" s="48"/>
      <c r="E1737" s="49"/>
      <c r="F1737" s="153" t="e">
        <f>SUM(C1737:E1737)</f>
        <v>#REF!</v>
      </c>
      <c r="G1737" s="154"/>
      <c r="H1737" s="34" t="s">
        <v>362</v>
      </c>
      <c r="I1737" s="26" t="e">
        <f>VLOOKUP($A1732,'CBT Wages'!$B$6:$AE$49,29,0)</f>
        <v>#REF!</v>
      </c>
      <c r="J1737" s="155"/>
      <c r="K1737" s="156"/>
    </row>
    <row r="1738" spans="1:11" ht="14.25">
      <c r="A1738" s="46" t="s">
        <v>363</v>
      </c>
      <c r="B1738" s="50" t="e">
        <f>VLOOKUP($A1732,'CBT Wages'!$B$6:$AE$49,16,0)</f>
        <v>#REF!</v>
      </c>
      <c r="C1738" s="51" t="e">
        <f>VLOOKUP($A1732,'CBT Wages'!$B$6:$AE$49,21,0)</f>
        <v>#REF!</v>
      </c>
      <c r="D1738" s="52"/>
      <c r="E1738" s="38"/>
      <c r="F1738" s="157" t="e">
        <f>SUM(C1738:E1738)</f>
        <v>#REF!</v>
      </c>
      <c r="G1738" s="158"/>
      <c r="H1738" s="36" t="s">
        <v>364</v>
      </c>
      <c r="I1738" s="68" t="e">
        <f>VLOOKUP($A1732,'CBT Wages'!$B$6:$AE$49,28,0)</f>
        <v>#REF!</v>
      </c>
      <c r="J1738" s="159" t="e">
        <f>F1745-I1745</f>
        <v>#REF!</v>
      </c>
      <c r="K1738" s="160"/>
    </row>
    <row r="1739" spans="1:11">
      <c r="A1739" s="46" t="s">
        <v>365</v>
      </c>
      <c r="B1739" s="50" t="e">
        <f>VLOOKUP($A1732,'CBT Wages'!$B$6:$AE$49,17,0)</f>
        <v>#REF!</v>
      </c>
      <c r="C1739" s="51" t="e">
        <f>VLOOKUP($A1732,'CBT Wages'!$B$6:$AE$49,22,0)</f>
        <v>#REF!</v>
      </c>
      <c r="D1739" s="52"/>
      <c r="E1739" s="38"/>
      <c r="F1739" s="157" t="e">
        <f>SUM(C1739:E1739)</f>
        <v>#REF!</v>
      </c>
      <c r="G1739" s="158"/>
      <c r="H1739" s="36" t="s">
        <v>366</v>
      </c>
      <c r="I1739" s="68" t="e">
        <f>VLOOKUP($A1732,'CBT Wages'!$B$6:$AE$49,30,0)</f>
        <v>#REF!</v>
      </c>
      <c r="J1739" s="161" t="s">
        <v>367</v>
      </c>
      <c r="K1739" s="162"/>
    </row>
    <row r="1740" spans="1:11">
      <c r="A1740" s="46" t="s">
        <v>368</v>
      </c>
      <c r="B1740" s="50">
        <v>0</v>
      </c>
      <c r="C1740" s="51">
        <v>0</v>
      </c>
      <c r="D1740" s="52"/>
      <c r="E1740" s="38"/>
      <c r="F1740" s="157">
        <f>SUM(D1740:E1740)</f>
        <v>0</v>
      </c>
      <c r="G1740" s="158"/>
      <c r="H1740" s="36" t="s">
        <v>369</v>
      </c>
      <c r="I1740" s="68"/>
      <c r="J1740" s="163"/>
      <c r="K1740" s="164"/>
    </row>
    <row r="1741" spans="1:11">
      <c r="A1741" s="46" t="s">
        <v>370</v>
      </c>
      <c r="B1741" s="50" t="e">
        <f>VLOOKUP($A1732,'CBT Wages'!$B$6:$AE$49,18,0)</f>
        <v>#REF!</v>
      </c>
      <c r="C1741" s="51" t="e">
        <f>VLOOKUP($A1732,'CBT Wages'!$B$6:$AE$49,23,0)</f>
        <v>#REF!</v>
      </c>
      <c r="D1741" s="52"/>
      <c r="E1741" s="38"/>
      <c r="F1741" s="157" t="e">
        <f>SUM(C1741:E1741)</f>
        <v>#REF!</v>
      </c>
      <c r="G1741" s="158"/>
      <c r="H1741" s="36" t="s">
        <v>371</v>
      </c>
      <c r="I1741" s="68"/>
      <c r="J1741" s="163"/>
      <c r="K1741" s="164"/>
    </row>
    <row r="1742" spans="1:11">
      <c r="A1742" s="46" t="s">
        <v>372</v>
      </c>
      <c r="B1742" s="53">
        <v>0</v>
      </c>
      <c r="C1742" s="51" t="e">
        <f>VLOOKUP($A1732,'CBT Wages'!$B$6:$AE$49,25,0)</f>
        <v>#REF!</v>
      </c>
      <c r="D1742" s="52"/>
      <c r="E1742" s="38"/>
      <c r="F1742" s="157" t="e">
        <f>SUM(C1742:E1742)</f>
        <v>#REF!</v>
      </c>
      <c r="G1742" s="158"/>
      <c r="H1742" s="51"/>
      <c r="I1742" s="68"/>
      <c r="J1742" s="163"/>
      <c r="K1742" s="164"/>
    </row>
    <row r="1743" spans="1:11">
      <c r="A1743" s="46" t="s">
        <v>374</v>
      </c>
      <c r="B1743" s="53">
        <v>0</v>
      </c>
      <c r="C1743" s="51" t="e">
        <f>VLOOKUP($A1732,'CBT Wages'!$B$6:$AE$49,26,0)</f>
        <v>#REF!</v>
      </c>
      <c r="D1743" s="52"/>
      <c r="E1743" s="38"/>
      <c r="F1743" s="157" t="e">
        <f>SUM(C1743:E1743)</f>
        <v>#REF!</v>
      </c>
      <c r="G1743" s="158"/>
      <c r="H1743" s="51"/>
      <c r="I1743" s="68"/>
      <c r="J1743" s="163"/>
      <c r="K1743" s="164"/>
    </row>
    <row r="1744" spans="1:11">
      <c r="A1744" s="54" t="s">
        <v>375</v>
      </c>
      <c r="B1744" s="55"/>
      <c r="C1744" s="143"/>
      <c r="D1744" s="144"/>
      <c r="E1744" s="42"/>
      <c r="F1744" s="143">
        <f>SUM(D1744:E1744)</f>
        <v>0</v>
      </c>
      <c r="G1744" s="145"/>
      <c r="H1744" s="40"/>
      <c r="I1744" s="69"/>
      <c r="J1744" s="165"/>
      <c r="K1744" s="152"/>
    </row>
    <row r="1745" spans="1:11">
      <c r="A1745" s="56" t="s">
        <v>320</v>
      </c>
      <c r="B1745" s="57" t="e">
        <f>SUM(B1737:B1744)</f>
        <v>#REF!</v>
      </c>
      <c r="C1745" s="146" t="e">
        <f>SUM(C1737:D1744)</f>
        <v>#REF!</v>
      </c>
      <c r="D1745" s="147"/>
      <c r="E1745" s="58"/>
      <c r="F1745" s="146" t="e">
        <f>SUM(F1737:F1744)+F1735</f>
        <v>#REF!</v>
      </c>
      <c r="G1745" s="148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Wages'!$B$6:$AF$49,6,0)</f>
        <v>#REF!</v>
      </c>
    </row>
    <row r="1747" spans="1:11" ht="15.75">
      <c r="A1747" s="20" t="s">
        <v>337</v>
      </c>
      <c r="B1747" s="21"/>
      <c r="C1747" s="21"/>
      <c r="D1747" s="21"/>
      <c r="E1747" s="178" t="str">
        <f>+$E$1</f>
        <v>Salary Slip Oct 2019</v>
      </c>
      <c r="F1747" s="178"/>
      <c r="G1747" s="178"/>
      <c r="H1747" s="178"/>
      <c r="I1747" s="178"/>
      <c r="J1747" s="178"/>
      <c r="K1747" s="179"/>
    </row>
    <row r="1748" spans="1:11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>
      <c r="A1750" s="30" t="e">
        <f>+'CBT Wages'!#REF!</f>
        <v>#REF!</v>
      </c>
      <c r="B1750" s="31" t="e">
        <f>VLOOKUP($A1750,'CBT Wages'!$B$6:$AE$49,8,0)</f>
        <v>#REF!</v>
      </c>
      <c r="C1750" s="26"/>
      <c r="D1750" s="31" t="e">
        <f>VLOOKUP($A1750,'CBT Wages'!$B$6:$AE$49,9,0)</f>
        <v>#REF!</v>
      </c>
      <c r="E1750" s="31" t="e">
        <f>VLOOKUP($A1750,'CBT Wages'!$B$6:$AE$49,10,0)</f>
        <v>#REF!</v>
      </c>
      <c r="F1750" s="31" t="e">
        <f>VLOOKUP($A1750,'CBT Wages'!$B$6:$AE$49,14,0)</f>
        <v>#REF!</v>
      </c>
      <c r="G1750" s="32" t="e">
        <f>VLOOKUP($A1750,'CBT Wages'!$B$6:$AE$49,5,0)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>
      <c r="A1751" s="34" t="s">
        <v>350</v>
      </c>
      <c r="B1751" s="31" t="e">
        <f>VLOOKUP($A1750,'CBT Wages'!$B$6:$AE$49,3,0)</f>
        <v>#REF!</v>
      </c>
      <c r="C1751" s="21"/>
      <c r="D1751" s="21"/>
      <c r="E1751" s="35"/>
      <c r="F1751" s="35"/>
      <c r="G1751" s="35"/>
      <c r="H1751" s="151" t="s">
        <v>351</v>
      </c>
      <c r="I1751" s="174">
        <v>0</v>
      </c>
      <c r="J1751" s="176"/>
      <c r="K1751" s="174">
        <v>0</v>
      </c>
    </row>
    <row r="1752" spans="1:11">
      <c r="A1752" s="36" t="s">
        <v>352</v>
      </c>
      <c r="B1752" s="27" t="e">
        <f>VLOOKUP($A1750,'CBT Wages'!$B$6:$AE$49,4,0)</f>
        <v>#REF!</v>
      </c>
      <c r="C1752" s="21"/>
      <c r="D1752" s="21"/>
      <c r="E1752" s="28" t="s">
        <v>322</v>
      </c>
      <c r="F1752" s="37" t="e">
        <f>VLOOKUP($A1750,'CBT OT'!$B$6:$O$431,9,0)</f>
        <v>#REF!</v>
      </c>
      <c r="G1752" s="38"/>
      <c r="H1752" s="152"/>
      <c r="I1752" s="175"/>
      <c r="J1752" s="177"/>
      <c r="K1752" s="175"/>
    </row>
    <row r="1753" spans="1:11">
      <c r="A1753" s="39" t="s">
        <v>353</v>
      </c>
      <c r="B1753" s="40" t="e">
        <f>VLOOKUP($A1750,'CBT Wages'!$B$6:$AR$49,44,0)</f>
        <v>#REF!</v>
      </c>
      <c r="C1753" s="41"/>
      <c r="D1753" s="41"/>
      <c r="E1753" s="35" t="s">
        <v>354</v>
      </c>
      <c r="F1753" s="37" t="e">
        <f>VLOOKUP($A1750,'CBT OT'!$B$6:$V$431,16,0)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>
      <c r="A1754" s="168" t="s">
        <v>356</v>
      </c>
      <c r="B1754" s="169"/>
      <c r="C1754" s="163" t="s">
        <v>357</v>
      </c>
      <c r="D1754" s="164"/>
      <c r="E1754" s="45"/>
      <c r="F1754" s="170" t="s">
        <v>358</v>
      </c>
      <c r="G1754" s="164"/>
      <c r="H1754" s="171" t="s">
        <v>359</v>
      </c>
      <c r="I1754" s="161"/>
      <c r="J1754" s="172" t="s">
        <v>360</v>
      </c>
      <c r="K1754" s="173"/>
    </row>
    <row r="1755" spans="1:11">
      <c r="A1755" s="46" t="s">
        <v>361</v>
      </c>
      <c r="B1755" s="47" t="e">
        <f>VLOOKUP($A1750,'CBT Wages'!$B$6:$AE$49,15,0)</f>
        <v>#REF!</v>
      </c>
      <c r="C1755" s="31" t="e">
        <f>VLOOKUP($A1750,'CBT Wages'!$B$6:$AE$49,20,0)</f>
        <v>#REF!</v>
      </c>
      <c r="D1755" s="48"/>
      <c r="E1755" s="49"/>
      <c r="F1755" s="153" t="e">
        <f>SUM(C1755:E1755)</f>
        <v>#REF!</v>
      </c>
      <c r="G1755" s="154"/>
      <c r="H1755" s="34" t="s">
        <v>362</v>
      </c>
      <c r="I1755" s="26" t="e">
        <f>VLOOKUP($A1750,'CBT Wages'!$B$6:$AE$49,29,0)</f>
        <v>#REF!</v>
      </c>
      <c r="J1755" s="155"/>
      <c r="K1755" s="156"/>
    </row>
    <row r="1756" spans="1:11" ht="14.25">
      <c r="A1756" s="46" t="s">
        <v>363</v>
      </c>
      <c r="B1756" s="50" t="e">
        <f>VLOOKUP($A1750,'CBT Wages'!$B$6:$AE$49,16,0)</f>
        <v>#REF!</v>
      </c>
      <c r="C1756" s="51" t="e">
        <f>VLOOKUP($A1750,'CBT Wages'!$B$6:$AE$49,21,0)</f>
        <v>#REF!</v>
      </c>
      <c r="D1756" s="52"/>
      <c r="E1756" s="38"/>
      <c r="F1756" s="157" t="e">
        <f>SUM(C1756:E1756)</f>
        <v>#REF!</v>
      </c>
      <c r="G1756" s="158"/>
      <c r="H1756" s="36" t="s">
        <v>364</v>
      </c>
      <c r="I1756" s="68" t="e">
        <f>VLOOKUP($A1750,'CBT Wages'!$B$6:$AE$49,28,0)</f>
        <v>#REF!</v>
      </c>
      <c r="J1756" s="159" t="e">
        <f>F1763-I1763</f>
        <v>#REF!</v>
      </c>
      <c r="K1756" s="160"/>
    </row>
    <row r="1757" spans="1:11">
      <c r="A1757" s="46" t="s">
        <v>365</v>
      </c>
      <c r="B1757" s="50" t="e">
        <f>VLOOKUP($A1750,'CBT Wages'!$B$6:$AE$49,17,0)</f>
        <v>#REF!</v>
      </c>
      <c r="C1757" s="51" t="e">
        <f>VLOOKUP($A1750,'CBT Wages'!$B$6:$AE$49,22,0)</f>
        <v>#REF!</v>
      </c>
      <c r="D1757" s="52"/>
      <c r="E1757" s="38"/>
      <c r="F1757" s="157" t="e">
        <f>SUM(C1757:E1757)</f>
        <v>#REF!</v>
      </c>
      <c r="G1757" s="158"/>
      <c r="H1757" s="36" t="s">
        <v>366</v>
      </c>
      <c r="I1757" s="68" t="e">
        <f>VLOOKUP($A1750,'CBT Wages'!$B$6:$AE$49,30,0)</f>
        <v>#REF!</v>
      </c>
      <c r="J1757" s="161" t="s">
        <v>367</v>
      </c>
      <c r="K1757" s="162"/>
    </row>
    <row r="1758" spans="1:11">
      <c r="A1758" s="46" t="s">
        <v>368</v>
      </c>
      <c r="B1758" s="50">
        <v>0</v>
      </c>
      <c r="C1758" s="51">
        <v>0</v>
      </c>
      <c r="D1758" s="52"/>
      <c r="E1758" s="38"/>
      <c r="F1758" s="157">
        <f>SUM(D1758:E1758)</f>
        <v>0</v>
      </c>
      <c r="G1758" s="158"/>
      <c r="H1758" s="36" t="s">
        <v>369</v>
      </c>
      <c r="I1758" s="68"/>
      <c r="J1758" s="163"/>
      <c r="K1758" s="164"/>
    </row>
    <row r="1759" spans="1:11">
      <c r="A1759" s="46" t="s">
        <v>370</v>
      </c>
      <c r="B1759" s="50" t="e">
        <f>VLOOKUP($A1750,'CBT Wages'!$B$6:$AE$49,18,0)</f>
        <v>#REF!</v>
      </c>
      <c r="C1759" s="51" t="e">
        <f>VLOOKUP($A1750,'CBT Wages'!$B$6:$AE$49,23,0)</f>
        <v>#REF!</v>
      </c>
      <c r="D1759" s="52"/>
      <c r="E1759" s="38"/>
      <c r="F1759" s="157" t="e">
        <f>SUM(C1759:E1759)</f>
        <v>#REF!</v>
      </c>
      <c r="G1759" s="158"/>
      <c r="H1759" s="36" t="s">
        <v>371</v>
      </c>
      <c r="I1759" s="68"/>
      <c r="J1759" s="163"/>
      <c r="K1759" s="164"/>
    </row>
    <row r="1760" spans="1:11">
      <c r="A1760" s="46" t="s">
        <v>372</v>
      </c>
      <c r="B1760" s="53">
        <v>0</v>
      </c>
      <c r="C1760" s="51" t="e">
        <f>VLOOKUP($A1750,'CBT Wages'!$B$6:$AE$49,25,0)</f>
        <v>#REF!</v>
      </c>
      <c r="D1760" s="52"/>
      <c r="E1760" s="38"/>
      <c r="F1760" s="157" t="e">
        <f>SUM(C1760:E1760)</f>
        <v>#REF!</v>
      </c>
      <c r="G1760" s="158"/>
      <c r="H1760" s="51"/>
      <c r="I1760" s="68"/>
      <c r="J1760" s="163"/>
      <c r="K1760" s="164"/>
    </row>
    <row r="1761" spans="1:11">
      <c r="A1761" s="46" t="s">
        <v>374</v>
      </c>
      <c r="B1761" s="53">
        <v>0</v>
      </c>
      <c r="C1761" s="51" t="e">
        <f>VLOOKUP($A1750,'CBT Wages'!$B$6:$AE$49,26,0)</f>
        <v>#REF!</v>
      </c>
      <c r="D1761" s="52"/>
      <c r="E1761" s="38"/>
      <c r="F1761" s="157" t="e">
        <f>SUM(C1761:E1761)</f>
        <v>#REF!</v>
      </c>
      <c r="G1761" s="158"/>
      <c r="H1761" s="51"/>
      <c r="I1761" s="68"/>
      <c r="J1761" s="163"/>
      <c r="K1761" s="164"/>
    </row>
    <row r="1762" spans="1:11">
      <c r="A1762" s="54" t="s">
        <v>375</v>
      </c>
      <c r="B1762" s="55"/>
      <c r="C1762" s="143"/>
      <c r="D1762" s="144"/>
      <c r="E1762" s="42"/>
      <c r="F1762" s="143">
        <f>SUM(D1762:E1762)</f>
        <v>0</v>
      </c>
      <c r="G1762" s="145"/>
      <c r="H1762" s="40"/>
      <c r="I1762" s="69"/>
      <c r="J1762" s="165"/>
      <c r="K1762" s="152"/>
    </row>
    <row r="1763" spans="1:11">
      <c r="A1763" s="56" t="s">
        <v>320</v>
      </c>
      <c r="B1763" s="57" t="e">
        <f>SUM(B1755:B1762)</f>
        <v>#REF!</v>
      </c>
      <c r="C1763" s="146" t="e">
        <f>SUM(C1755:D1762)</f>
        <v>#REF!</v>
      </c>
      <c r="D1763" s="147"/>
      <c r="E1763" s="58"/>
      <c r="F1763" s="146" t="e">
        <f>SUM(F1755:F1762)+F1753</f>
        <v>#REF!</v>
      </c>
      <c r="G1763" s="148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Wages'!$B$6:$AF$49,6,0)</f>
        <v>#REF!</v>
      </c>
    </row>
    <row r="1765" spans="1:11" ht="15.75">
      <c r="A1765" s="20" t="s">
        <v>337</v>
      </c>
      <c r="B1765" s="21"/>
      <c r="C1765" s="21"/>
      <c r="D1765" s="21"/>
      <c r="E1765" s="178" t="str">
        <f>+$E$1</f>
        <v>Salary Slip Oct 2019</v>
      </c>
      <c r="F1765" s="178"/>
      <c r="G1765" s="178"/>
      <c r="H1765" s="178"/>
      <c r="I1765" s="178"/>
      <c r="J1765" s="178"/>
      <c r="K1765" s="179"/>
    </row>
    <row r="1766" spans="1:11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>
      <c r="A1768" s="30" t="e">
        <f>+'CBT Wages'!#REF!</f>
        <v>#REF!</v>
      </c>
      <c r="B1768" s="31" t="e">
        <f>VLOOKUP($A1768,'CBT Wages'!$B$6:$AE$49,8,0)</f>
        <v>#REF!</v>
      </c>
      <c r="C1768" s="26"/>
      <c r="D1768" s="31" t="e">
        <f>VLOOKUP($A1768,'CBT Wages'!$B$6:$AE$49,9,0)</f>
        <v>#REF!</v>
      </c>
      <c r="E1768" s="31" t="e">
        <f>VLOOKUP($A1768,'CBT Wages'!$B$6:$AE$49,10,0)</f>
        <v>#REF!</v>
      </c>
      <c r="F1768" s="31" t="e">
        <f>VLOOKUP($A1768,'CBT Wages'!$B$6:$AE$49,14,0)</f>
        <v>#REF!</v>
      </c>
      <c r="G1768" s="32" t="e">
        <f>VLOOKUP($A1768,'CBT Wages'!$B$6:$AE$49,5,0)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>
      <c r="A1769" s="34" t="s">
        <v>350</v>
      </c>
      <c r="B1769" s="31" t="e">
        <f>VLOOKUP($A1768,'CBT Wages'!$B$6:$AE$49,3,0)</f>
        <v>#REF!</v>
      </c>
      <c r="C1769" s="21"/>
      <c r="D1769" s="21"/>
      <c r="E1769" s="35"/>
      <c r="F1769" s="35"/>
      <c r="G1769" s="35"/>
      <c r="H1769" s="151" t="s">
        <v>351</v>
      </c>
      <c r="I1769" s="174">
        <v>0</v>
      </c>
      <c r="J1769" s="176"/>
      <c r="K1769" s="174">
        <v>0</v>
      </c>
    </row>
    <row r="1770" spans="1:11">
      <c r="A1770" s="36" t="s">
        <v>352</v>
      </c>
      <c r="B1770" s="27" t="e">
        <f>VLOOKUP($A1768,'CBT Wages'!$B$6:$AE$49,4,0)</f>
        <v>#REF!</v>
      </c>
      <c r="C1770" s="21"/>
      <c r="D1770" s="21"/>
      <c r="E1770" s="28" t="s">
        <v>322</v>
      </c>
      <c r="F1770" s="37" t="e">
        <f>VLOOKUP($A1768,'CBT OT'!$B$6:$O$431,9,0)</f>
        <v>#REF!</v>
      </c>
      <c r="G1770" s="38"/>
      <c r="H1770" s="152"/>
      <c r="I1770" s="175"/>
      <c r="J1770" s="177"/>
      <c r="K1770" s="175"/>
    </row>
    <row r="1771" spans="1:11">
      <c r="A1771" s="39" t="s">
        <v>353</v>
      </c>
      <c r="B1771" s="40" t="e">
        <f>VLOOKUP($A1768,'CBT Wages'!$B$6:$AR$49,44,0)</f>
        <v>#REF!</v>
      </c>
      <c r="C1771" s="41"/>
      <c r="D1771" s="41"/>
      <c r="E1771" s="35" t="s">
        <v>354</v>
      </c>
      <c r="F1771" s="37" t="e">
        <f>VLOOKUP($A1768,'CBT OT'!$B$6:$V$431,16,0)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>
      <c r="A1772" s="168" t="s">
        <v>356</v>
      </c>
      <c r="B1772" s="169"/>
      <c r="C1772" s="163" t="s">
        <v>357</v>
      </c>
      <c r="D1772" s="164"/>
      <c r="E1772" s="45"/>
      <c r="F1772" s="170" t="s">
        <v>358</v>
      </c>
      <c r="G1772" s="164"/>
      <c r="H1772" s="171" t="s">
        <v>359</v>
      </c>
      <c r="I1772" s="161"/>
      <c r="J1772" s="172" t="s">
        <v>360</v>
      </c>
      <c r="K1772" s="173"/>
    </row>
    <row r="1773" spans="1:11">
      <c r="A1773" s="46" t="s">
        <v>361</v>
      </c>
      <c r="B1773" s="47" t="e">
        <f>VLOOKUP($A1768,'CBT Wages'!$B$6:$AE$49,15,0)</f>
        <v>#REF!</v>
      </c>
      <c r="C1773" s="31" t="e">
        <f>VLOOKUP($A1768,'CBT Wages'!$B$6:$AE$49,20,0)</f>
        <v>#REF!</v>
      </c>
      <c r="D1773" s="48"/>
      <c r="E1773" s="49"/>
      <c r="F1773" s="153" t="e">
        <f>SUM(C1773:E1773)</f>
        <v>#REF!</v>
      </c>
      <c r="G1773" s="154"/>
      <c r="H1773" s="34" t="s">
        <v>362</v>
      </c>
      <c r="I1773" s="26" t="e">
        <f>VLOOKUP($A1768,'CBT Wages'!$B$6:$AE$49,29,0)</f>
        <v>#REF!</v>
      </c>
      <c r="J1773" s="155"/>
      <c r="K1773" s="156"/>
    </row>
    <row r="1774" spans="1:11" ht="14.25">
      <c r="A1774" s="46" t="s">
        <v>363</v>
      </c>
      <c r="B1774" s="50" t="e">
        <f>VLOOKUP($A1768,'CBT Wages'!$B$6:$AE$49,16,0)</f>
        <v>#REF!</v>
      </c>
      <c r="C1774" s="51" t="e">
        <f>VLOOKUP($A1768,'CBT Wages'!$B$6:$AE$49,21,0)</f>
        <v>#REF!</v>
      </c>
      <c r="D1774" s="52"/>
      <c r="E1774" s="38"/>
      <c r="F1774" s="157" t="e">
        <f>SUM(C1774:E1774)</f>
        <v>#REF!</v>
      </c>
      <c r="G1774" s="158"/>
      <c r="H1774" s="36" t="s">
        <v>364</v>
      </c>
      <c r="I1774" s="68" t="e">
        <f>VLOOKUP($A1768,'CBT Wages'!$B$6:$AE$49,28,0)</f>
        <v>#REF!</v>
      </c>
      <c r="J1774" s="159" t="e">
        <f>F1781-I1781</f>
        <v>#REF!</v>
      </c>
      <c r="K1774" s="160"/>
    </row>
    <row r="1775" spans="1:11">
      <c r="A1775" s="46" t="s">
        <v>365</v>
      </c>
      <c r="B1775" s="50" t="e">
        <f>VLOOKUP($A1768,'CBT Wages'!$B$6:$AE$49,17,0)</f>
        <v>#REF!</v>
      </c>
      <c r="C1775" s="51" t="e">
        <f>VLOOKUP($A1768,'CBT Wages'!$B$6:$AE$49,22,0)</f>
        <v>#REF!</v>
      </c>
      <c r="D1775" s="52"/>
      <c r="E1775" s="38"/>
      <c r="F1775" s="157" t="e">
        <f>SUM(C1775:E1775)</f>
        <v>#REF!</v>
      </c>
      <c r="G1775" s="158"/>
      <c r="H1775" s="36" t="s">
        <v>366</v>
      </c>
      <c r="I1775" s="68" t="e">
        <f>VLOOKUP($A1768,'CBT Wages'!$B$6:$AE$49,30,0)</f>
        <v>#REF!</v>
      </c>
      <c r="J1775" s="161" t="s">
        <v>367</v>
      </c>
      <c r="K1775" s="162"/>
    </row>
    <row r="1776" spans="1:11">
      <c r="A1776" s="46" t="s">
        <v>368</v>
      </c>
      <c r="B1776" s="50">
        <v>0</v>
      </c>
      <c r="C1776" s="51">
        <v>0</v>
      </c>
      <c r="D1776" s="52"/>
      <c r="E1776" s="38"/>
      <c r="F1776" s="157">
        <f>SUM(D1776:E1776)</f>
        <v>0</v>
      </c>
      <c r="G1776" s="158"/>
      <c r="H1776" s="36" t="s">
        <v>369</v>
      </c>
      <c r="I1776" s="68"/>
      <c r="J1776" s="163"/>
      <c r="K1776" s="164"/>
    </row>
    <row r="1777" spans="1:11">
      <c r="A1777" s="46" t="s">
        <v>370</v>
      </c>
      <c r="B1777" s="50" t="e">
        <f>VLOOKUP($A1768,'CBT Wages'!$B$6:$AE$49,18,0)</f>
        <v>#REF!</v>
      </c>
      <c r="C1777" s="51" t="e">
        <f>VLOOKUP($A1768,'CBT Wages'!$B$6:$AE$49,23,0)</f>
        <v>#REF!</v>
      </c>
      <c r="D1777" s="52"/>
      <c r="E1777" s="38"/>
      <c r="F1777" s="157" t="e">
        <f>SUM(C1777:E1777)</f>
        <v>#REF!</v>
      </c>
      <c r="G1777" s="158"/>
      <c r="H1777" s="36" t="s">
        <v>371</v>
      </c>
      <c r="I1777" s="68"/>
      <c r="J1777" s="163"/>
      <c r="K1777" s="164"/>
    </row>
    <row r="1778" spans="1:11">
      <c r="A1778" s="46" t="s">
        <v>372</v>
      </c>
      <c r="B1778" s="53">
        <v>0</v>
      </c>
      <c r="C1778" s="51" t="e">
        <f>VLOOKUP($A1768,'CBT Wages'!$B$6:$AE$49,25,0)</f>
        <v>#REF!</v>
      </c>
      <c r="D1778" s="52"/>
      <c r="E1778" s="38"/>
      <c r="F1778" s="157" t="e">
        <f>SUM(C1778:E1778)</f>
        <v>#REF!</v>
      </c>
      <c r="G1778" s="158"/>
      <c r="H1778" s="51"/>
      <c r="I1778" s="68"/>
      <c r="J1778" s="163"/>
      <c r="K1778" s="164"/>
    </row>
    <row r="1779" spans="1:11">
      <c r="A1779" s="46" t="s">
        <v>374</v>
      </c>
      <c r="B1779" s="53">
        <v>0</v>
      </c>
      <c r="C1779" s="51" t="e">
        <f>VLOOKUP($A1768,'CBT Wages'!$B$6:$AE$49,26,0)</f>
        <v>#REF!</v>
      </c>
      <c r="D1779" s="52"/>
      <c r="E1779" s="38"/>
      <c r="F1779" s="157" t="e">
        <f>SUM(C1779:E1779)</f>
        <v>#REF!</v>
      </c>
      <c r="G1779" s="158"/>
      <c r="H1779" s="51"/>
      <c r="I1779" s="68"/>
      <c r="J1779" s="163"/>
      <c r="K1779" s="164"/>
    </row>
    <row r="1780" spans="1:11">
      <c r="A1780" s="54" t="s">
        <v>375</v>
      </c>
      <c r="B1780" s="55"/>
      <c r="C1780" s="143"/>
      <c r="D1780" s="144"/>
      <c r="E1780" s="42"/>
      <c r="F1780" s="143">
        <f>SUM(D1780:E1780)</f>
        <v>0</v>
      </c>
      <c r="G1780" s="145"/>
      <c r="H1780" s="40"/>
      <c r="I1780" s="69"/>
      <c r="J1780" s="165"/>
      <c r="K1780" s="152"/>
    </row>
    <row r="1781" spans="1:11">
      <c r="A1781" s="56" t="s">
        <v>320</v>
      </c>
      <c r="B1781" s="57" t="e">
        <f>SUM(B1773:B1780)</f>
        <v>#REF!</v>
      </c>
      <c r="C1781" s="146" t="e">
        <f>SUM(C1773:D1780)</f>
        <v>#REF!</v>
      </c>
      <c r="D1781" s="147"/>
      <c r="E1781" s="58"/>
      <c r="F1781" s="146" t="e">
        <f>SUM(F1773:F1780)+F1771</f>
        <v>#REF!</v>
      </c>
      <c r="G1781" s="148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Wages'!$B$6:$AF$49,6,0)</f>
        <v>#REF!</v>
      </c>
    </row>
    <row r="1783" spans="1:11" ht="15.75">
      <c r="A1783" s="20" t="s">
        <v>337</v>
      </c>
      <c r="B1783" s="21"/>
      <c r="C1783" s="21"/>
      <c r="D1783" s="21"/>
      <c r="E1783" s="178" t="str">
        <f>+$E$1</f>
        <v>Salary Slip Oct 2019</v>
      </c>
      <c r="F1783" s="178"/>
      <c r="G1783" s="178"/>
      <c r="H1783" s="178"/>
      <c r="I1783" s="178"/>
      <c r="J1783" s="178"/>
      <c r="K1783" s="179"/>
    </row>
    <row r="1784" spans="1:11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>
      <c r="A1786" s="30" t="e">
        <f>+'CBT Wages'!#REF!</f>
        <v>#REF!</v>
      </c>
      <c r="B1786" s="31" t="e">
        <f>VLOOKUP($A1786,'CBT Wages'!$B$6:$AE$49,8,0)</f>
        <v>#REF!</v>
      </c>
      <c r="C1786" s="26"/>
      <c r="D1786" s="31" t="e">
        <f>VLOOKUP($A1786,'CBT Wages'!$B$6:$AE$49,9,0)</f>
        <v>#REF!</v>
      </c>
      <c r="E1786" s="31" t="e">
        <f>VLOOKUP($A1786,'CBT Wages'!$B$6:$AE$49,10,0)</f>
        <v>#REF!</v>
      </c>
      <c r="F1786" s="31" t="e">
        <f>VLOOKUP($A1786,'CBT Wages'!$B$6:$AE$49,14,0)</f>
        <v>#REF!</v>
      </c>
      <c r="G1786" s="32" t="e">
        <f>VLOOKUP($A1786,'CBT Wages'!$B$6:$AE$49,5,0)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>
      <c r="A1787" s="34" t="s">
        <v>350</v>
      </c>
      <c r="B1787" s="31" t="e">
        <f>VLOOKUP($A1786,'CBT Wages'!$B$6:$AE$49,3,0)</f>
        <v>#REF!</v>
      </c>
      <c r="C1787" s="21"/>
      <c r="D1787" s="21"/>
      <c r="E1787" s="35"/>
      <c r="F1787" s="35"/>
      <c r="G1787" s="35"/>
      <c r="H1787" s="151" t="s">
        <v>351</v>
      </c>
      <c r="I1787" s="174">
        <v>0</v>
      </c>
      <c r="J1787" s="176"/>
      <c r="K1787" s="174">
        <v>0</v>
      </c>
    </row>
    <row r="1788" spans="1:11">
      <c r="A1788" s="36" t="s">
        <v>352</v>
      </c>
      <c r="B1788" s="27" t="e">
        <f>VLOOKUP($A1786,'CBT Wages'!$B$6:$AE$49,4,0)</f>
        <v>#REF!</v>
      </c>
      <c r="C1788" s="21"/>
      <c r="D1788" s="21"/>
      <c r="E1788" s="28" t="s">
        <v>322</v>
      </c>
      <c r="F1788" s="37" t="e">
        <f>VLOOKUP($A1786,'CBT OT'!$B$6:$O$431,9,0)</f>
        <v>#REF!</v>
      </c>
      <c r="G1788" s="38"/>
      <c r="H1788" s="152"/>
      <c r="I1788" s="175"/>
      <c r="J1788" s="177"/>
      <c r="K1788" s="175"/>
    </row>
    <row r="1789" spans="1:11">
      <c r="A1789" s="39" t="s">
        <v>353</v>
      </c>
      <c r="B1789" s="40" t="e">
        <f>VLOOKUP($A1786,'CBT Wages'!$B$6:$AR$49,44,0)</f>
        <v>#REF!</v>
      </c>
      <c r="C1789" s="41"/>
      <c r="D1789" s="41"/>
      <c r="E1789" s="35" t="s">
        <v>354</v>
      </c>
      <c r="F1789" s="37" t="e">
        <f>VLOOKUP($A1786,'CBT OT'!$B$6:$V$431,16,0)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>
      <c r="A1790" s="168" t="s">
        <v>356</v>
      </c>
      <c r="B1790" s="169"/>
      <c r="C1790" s="163" t="s">
        <v>357</v>
      </c>
      <c r="D1790" s="164"/>
      <c r="E1790" s="45"/>
      <c r="F1790" s="170" t="s">
        <v>358</v>
      </c>
      <c r="G1790" s="164"/>
      <c r="H1790" s="171" t="s">
        <v>359</v>
      </c>
      <c r="I1790" s="161"/>
      <c r="J1790" s="172" t="s">
        <v>360</v>
      </c>
      <c r="K1790" s="173"/>
    </row>
    <row r="1791" spans="1:11">
      <c r="A1791" s="46" t="s">
        <v>361</v>
      </c>
      <c r="B1791" s="47" t="e">
        <f>VLOOKUP($A1786,'CBT Wages'!$B$6:$AE$49,15,0)</f>
        <v>#REF!</v>
      </c>
      <c r="C1791" s="31" t="e">
        <f>VLOOKUP($A1786,'CBT Wages'!$B$6:$AE$49,20,0)</f>
        <v>#REF!</v>
      </c>
      <c r="D1791" s="48"/>
      <c r="E1791" s="49"/>
      <c r="F1791" s="153" t="e">
        <f>SUM(C1791:E1791)</f>
        <v>#REF!</v>
      </c>
      <c r="G1791" s="154"/>
      <c r="H1791" s="34" t="s">
        <v>362</v>
      </c>
      <c r="I1791" s="26" t="e">
        <f>VLOOKUP($A1786,'CBT Wages'!$B$6:$AE$49,29,0)</f>
        <v>#REF!</v>
      </c>
      <c r="J1791" s="155"/>
      <c r="K1791" s="156"/>
    </row>
    <row r="1792" spans="1:11" ht="14.25">
      <c r="A1792" s="46" t="s">
        <v>363</v>
      </c>
      <c r="B1792" s="50" t="e">
        <f>VLOOKUP($A1786,'CBT Wages'!$B$6:$AE$49,16,0)</f>
        <v>#REF!</v>
      </c>
      <c r="C1792" s="51" t="e">
        <f>VLOOKUP($A1786,'CBT Wages'!$B$6:$AE$49,21,0)</f>
        <v>#REF!</v>
      </c>
      <c r="D1792" s="52"/>
      <c r="E1792" s="38"/>
      <c r="F1792" s="157" t="e">
        <f>SUM(C1792:E1792)</f>
        <v>#REF!</v>
      </c>
      <c r="G1792" s="158"/>
      <c r="H1792" s="36" t="s">
        <v>364</v>
      </c>
      <c r="I1792" s="68" t="e">
        <f>VLOOKUP($A1786,'CBT Wages'!$B$6:$AE$49,28,0)</f>
        <v>#REF!</v>
      </c>
      <c r="J1792" s="159" t="e">
        <f>F1799-I1799</f>
        <v>#REF!</v>
      </c>
      <c r="K1792" s="160"/>
    </row>
    <row r="1793" spans="1:11">
      <c r="A1793" s="46" t="s">
        <v>365</v>
      </c>
      <c r="B1793" s="50" t="e">
        <f>VLOOKUP($A1786,'CBT Wages'!$B$6:$AE$49,17,0)</f>
        <v>#REF!</v>
      </c>
      <c r="C1793" s="51" t="e">
        <f>VLOOKUP($A1786,'CBT Wages'!$B$6:$AE$49,22,0)</f>
        <v>#REF!</v>
      </c>
      <c r="D1793" s="52"/>
      <c r="E1793" s="38"/>
      <c r="F1793" s="157" t="e">
        <f>SUM(C1793:E1793)</f>
        <v>#REF!</v>
      </c>
      <c r="G1793" s="158"/>
      <c r="H1793" s="36" t="s">
        <v>366</v>
      </c>
      <c r="I1793" s="68" t="e">
        <f>VLOOKUP($A1786,'CBT Wages'!$B$6:$AE$49,30,0)</f>
        <v>#REF!</v>
      </c>
      <c r="J1793" s="161" t="s">
        <v>367</v>
      </c>
      <c r="K1793" s="162"/>
    </row>
    <row r="1794" spans="1:11">
      <c r="A1794" s="46" t="s">
        <v>368</v>
      </c>
      <c r="B1794" s="50">
        <v>0</v>
      </c>
      <c r="C1794" s="51">
        <v>0</v>
      </c>
      <c r="D1794" s="52"/>
      <c r="E1794" s="38"/>
      <c r="F1794" s="157">
        <f>SUM(D1794:E1794)</f>
        <v>0</v>
      </c>
      <c r="G1794" s="158"/>
      <c r="H1794" s="36" t="s">
        <v>369</v>
      </c>
      <c r="I1794" s="68"/>
      <c r="J1794" s="163"/>
      <c r="K1794" s="164"/>
    </row>
    <row r="1795" spans="1:11">
      <c r="A1795" s="46" t="s">
        <v>370</v>
      </c>
      <c r="B1795" s="50" t="e">
        <f>VLOOKUP($A1786,'CBT Wages'!$B$6:$AE$49,18,0)</f>
        <v>#REF!</v>
      </c>
      <c r="C1795" s="51" t="e">
        <f>VLOOKUP($A1786,'CBT Wages'!$B$6:$AE$49,23,0)</f>
        <v>#REF!</v>
      </c>
      <c r="D1795" s="52"/>
      <c r="E1795" s="38"/>
      <c r="F1795" s="157" t="e">
        <f>SUM(C1795:E1795)</f>
        <v>#REF!</v>
      </c>
      <c r="G1795" s="158"/>
      <c r="H1795" s="36" t="s">
        <v>371</v>
      </c>
      <c r="I1795" s="68"/>
      <c r="J1795" s="163"/>
      <c r="K1795" s="164"/>
    </row>
    <row r="1796" spans="1:11">
      <c r="A1796" s="46" t="s">
        <v>372</v>
      </c>
      <c r="B1796" s="53">
        <v>0</v>
      </c>
      <c r="C1796" s="51" t="e">
        <f>VLOOKUP($A1786,'CBT Wages'!$B$6:$AE$49,25,0)</f>
        <v>#REF!</v>
      </c>
      <c r="D1796" s="52"/>
      <c r="E1796" s="38"/>
      <c r="F1796" s="157" t="e">
        <f>SUM(C1796:E1796)</f>
        <v>#REF!</v>
      </c>
      <c r="G1796" s="158"/>
      <c r="H1796" s="51"/>
      <c r="I1796" s="68"/>
      <c r="J1796" s="163"/>
      <c r="K1796" s="164"/>
    </row>
    <row r="1797" spans="1:11">
      <c r="A1797" s="46" t="s">
        <v>374</v>
      </c>
      <c r="B1797" s="53">
        <v>0</v>
      </c>
      <c r="C1797" s="51" t="e">
        <f>VLOOKUP($A1786,'CBT Wages'!$B$6:$AE$49,26,0)</f>
        <v>#REF!</v>
      </c>
      <c r="D1797" s="52"/>
      <c r="E1797" s="38"/>
      <c r="F1797" s="157" t="e">
        <f>SUM(C1797:E1797)</f>
        <v>#REF!</v>
      </c>
      <c r="G1797" s="158"/>
      <c r="H1797" s="51"/>
      <c r="I1797" s="68"/>
      <c r="J1797" s="163"/>
      <c r="K1797" s="164"/>
    </row>
    <row r="1798" spans="1:11">
      <c r="A1798" s="54" t="s">
        <v>375</v>
      </c>
      <c r="B1798" s="55"/>
      <c r="C1798" s="143"/>
      <c r="D1798" s="144"/>
      <c r="E1798" s="42"/>
      <c r="F1798" s="143">
        <f>SUM(D1798:E1798)</f>
        <v>0</v>
      </c>
      <c r="G1798" s="145"/>
      <c r="H1798" s="40"/>
      <c r="I1798" s="69"/>
      <c r="J1798" s="165"/>
      <c r="K1798" s="152"/>
    </row>
    <row r="1799" spans="1:11">
      <c r="A1799" s="56" t="s">
        <v>320</v>
      </c>
      <c r="B1799" s="57" t="e">
        <f>SUM(B1791:B1798)</f>
        <v>#REF!</v>
      </c>
      <c r="C1799" s="146" t="e">
        <f>SUM(C1791:D1798)</f>
        <v>#REF!</v>
      </c>
      <c r="D1799" s="147"/>
      <c r="E1799" s="58"/>
      <c r="F1799" s="146" t="e">
        <f>SUM(F1791:F1798)+F1789</f>
        <v>#REF!</v>
      </c>
      <c r="G1799" s="148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Wages'!$B$6:$AF$49,6,0)</f>
        <v>#REF!</v>
      </c>
    </row>
    <row r="1801" spans="1:11" ht="15.75">
      <c r="A1801" s="20" t="s">
        <v>337</v>
      </c>
      <c r="B1801" s="21"/>
      <c r="C1801" s="21"/>
      <c r="D1801" s="21"/>
      <c r="E1801" s="178" t="str">
        <f>+$E$1</f>
        <v>Salary Slip Oct 2019</v>
      </c>
      <c r="F1801" s="178"/>
      <c r="G1801" s="178"/>
      <c r="H1801" s="178"/>
      <c r="I1801" s="178"/>
      <c r="J1801" s="178"/>
      <c r="K1801" s="179"/>
    </row>
    <row r="1802" spans="1:11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>
      <c r="A1804" s="30" t="e">
        <f>+'CBT Wages'!#REF!</f>
        <v>#REF!</v>
      </c>
      <c r="B1804" s="31" t="e">
        <f>VLOOKUP($A1804,'CBT Wages'!$B$6:$AE$49,8,0)</f>
        <v>#REF!</v>
      </c>
      <c r="C1804" s="26"/>
      <c r="D1804" s="31" t="e">
        <f>VLOOKUP($A1804,'CBT Wages'!$B$6:$AE$49,9,0)</f>
        <v>#REF!</v>
      </c>
      <c r="E1804" s="31" t="e">
        <f>VLOOKUP($A1804,'CBT Wages'!$B$6:$AE$49,10,0)</f>
        <v>#REF!</v>
      </c>
      <c r="F1804" s="31" t="e">
        <f>VLOOKUP($A1804,'CBT Wages'!$B$6:$AE$49,14,0)</f>
        <v>#REF!</v>
      </c>
      <c r="G1804" s="32" t="e">
        <f>VLOOKUP($A1804,'CBT Wages'!$B$6:$AE$49,5,0)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>
      <c r="A1805" s="34" t="s">
        <v>350</v>
      </c>
      <c r="B1805" s="31" t="e">
        <f>VLOOKUP($A1804,'CBT Wages'!$B$6:$AE$49,3,0)</f>
        <v>#REF!</v>
      </c>
      <c r="C1805" s="21"/>
      <c r="D1805" s="21"/>
      <c r="E1805" s="35"/>
      <c r="F1805" s="35"/>
      <c r="G1805" s="35"/>
      <c r="H1805" s="151" t="s">
        <v>351</v>
      </c>
      <c r="I1805" s="174">
        <v>0</v>
      </c>
      <c r="J1805" s="176"/>
      <c r="K1805" s="174">
        <v>0</v>
      </c>
    </row>
    <row r="1806" spans="1:11">
      <c r="A1806" s="36" t="s">
        <v>352</v>
      </c>
      <c r="B1806" s="27" t="e">
        <f>VLOOKUP($A1804,'CBT Wages'!$B$6:$AE$49,4,0)</f>
        <v>#REF!</v>
      </c>
      <c r="C1806" s="21"/>
      <c r="D1806" s="21"/>
      <c r="E1806" s="28" t="s">
        <v>322</v>
      </c>
      <c r="F1806" s="37" t="e">
        <f>VLOOKUP($A1804,'CBT OT'!$B$6:$O$431,9,0)</f>
        <v>#REF!</v>
      </c>
      <c r="G1806" s="38"/>
      <c r="H1806" s="152"/>
      <c r="I1806" s="175"/>
      <c r="J1806" s="177"/>
      <c r="K1806" s="175"/>
    </row>
    <row r="1807" spans="1:11">
      <c r="A1807" s="39" t="s">
        <v>353</v>
      </c>
      <c r="B1807" s="40" t="e">
        <f>VLOOKUP($A1804,'CBT Wages'!$B$6:$AR$49,44,0)</f>
        <v>#REF!</v>
      </c>
      <c r="C1807" s="41"/>
      <c r="D1807" s="41"/>
      <c r="E1807" s="35" t="s">
        <v>354</v>
      </c>
      <c r="F1807" s="37" t="e">
        <f>VLOOKUP($A1804,'CBT OT'!$B$6:$V$431,16,0)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>
      <c r="A1808" s="168" t="s">
        <v>356</v>
      </c>
      <c r="B1808" s="169"/>
      <c r="C1808" s="163" t="s">
        <v>357</v>
      </c>
      <c r="D1808" s="164"/>
      <c r="E1808" s="45"/>
      <c r="F1808" s="170" t="s">
        <v>358</v>
      </c>
      <c r="G1808" s="164"/>
      <c r="H1808" s="171" t="s">
        <v>359</v>
      </c>
      <c r="I1808" s="161"/>
      <c r="J1808" s="172" t="s">
        <v>360</v>
      </c>
      <c r="K1808" s="173"/>
    </row>
    <row r="1809" spans="1:11">
      <c r="A1809" s="46" t="s">
        <v>361</v>
      </c>
      <c r="B1809" s="47" t="e">
        <f>VLOOKUP($A1804,'CBT Wages'!$B$6:$AE$49,15,0)</f>
        <v>#REF!</v>
      </c>
      <c r="C1809" s="31" t="e">
        <f>VLOOKUP($A1804,'CBT Wages'!$B$6:$AE$49,20,0)</f>
        <v>#REF!</v>
      </c>
      <c r="D1809" s="48"/>
      <c r="E1809" s="49"/>
      <c r="F1809" s="153" t="e">
        <f>SUM(C1809:E1809)</f>
        <v>#REF!</v>
      </c>
      <c r="G1809" s="154"/>
      <c r="H1809" s="34" t="s">
        <v>362</v>
      </c>
      <c r="I1809" s="26" t="e">
        <f>VLOOKUP($A1804,'CBT Wages'!$B$6:$AE$49,29,0)</f>
        <v>#REF!</v>
      </c>
      <c r="J1809" s="155"/>
      <c r="K1809" s="156"/>
    </row>
    <row r="1810" spans="1:11" ht="14.25">
      <c r="A1810" s="46" t="s">
        <v>363</v>
      </c>
      <c r="B1810" s="50" t="e">
        <f>VLOOKUP($A1804,'CBT Wages'!$B$6:$AE$49,16,0)</f>
        <v>#REF!</v>
      </c>
      <c r="C1810" s="51" t="e">
        <f>VLOOKUP($A1804,'CBT Wages'!$B$6:$AE$49,21,0)</f>
        <v>#REF!</v>
      </c>
      <c r="D1810" s="52"/>
      <c r="E1810" s="38"/>
      <c r="F1810" s="157" t="e">
        <f>SUM(C1810:E1810)</f>
        <v>#REF!</v>
      </c>
      <c r="G1810" s="158"/>
      <c r="H1810" s="36" t="s">
        <v>364</v>
      </c>
      <c r="I1810" s="68" t="e">
        <f>VLOOKUP($A1804,'CBT Wages'!$B$6:$AE$49,28,0)</f>
        <v>#REF!</v>
      </c>
      <c r="J1810" s="159" t="e">
        <f>F1817-I1817</f>
        <v>#REF!</v>
      </c>
      <c r="K1810" s="160"/>
    </row>
    <row r="1811" spans="1:11">
      <c r="A1811" s="46" t="s">
        <v>365</v>
      </c>
      <c r="B1811" s="50" t="e">
        <f>VLOOKUP($A1804,'CBT Wages'!$B$6:$AE$49,17,0)</f>
        <v>#REF!</v>
      </c>
      <c r="C1811" s="51" t="e">
        <f>VLOOKUP($A1804,'CBT Wages'!$B$6:$AE$49,22,0)</f>
        <v>#REF!</v>
      </c>
      <c r="D1811" s="52"/>
      <c r="E1811" s="38"/>
      <c r="F1811" s="157" t="e">
        <f>SUM(C1811:E1811)</f>
        <v>#REF!</v>
      </c>
      <c r="G1811" s="158"/>
      <c r="H1811" s="36" t="s">
        <v>366</v>
      </c>
      <c r="I1811" s="68" t="e">
        <f>VLOOKUP($A1804,'CBT Wages'!$B$6:$AE$49,30,0)</f>
        <v>#REF!</v>
      </c>
      <c r="J1811" s="161" t="s">
        <v>367</v>
      </c>
      <c r="K1811" s="162"/>
    </row>
    <row r="1812" spans="1:11">
      <c r="A1812" s="46" t="s">
        <v>368</v>
      </c>
      <c r="B1812" s="50">
        <v>0</v>
      </c>
      <c r="C1812" s="51">
        <v>0</v>
      </c>
      <c r="D1812" s="52"/>
      <c r="E1812" s="38"/>
      <c r="F1812" s="157">
        <f>SUM(D1812:E1812)</f>
        <v>0</v>
      </c>
      <c r="G1812" s="158"/>
      <c r="H1812" s="36" t="s">
        <v>369</v>
      </c>
      <c r="I1812" s="68"/>
      <c r="J1812" s="163"/>
      <c r="K1812" s="164"/>
    </row>
    <row r="1813" spans="1:11">
      <c r="A1813" s="46" t="s">
        <v>370</v>
      </c>
      <c r="B1813" s="50" t="e">
        <f>VLOOKUP($A1804,'CBT Wages'!$B$6:$AE$49,18,0)</f>
        <v>#REF!</v>
      </c>
      <c r="C1813" s="51" t="e">
        <f>VLOOKUP($A1804,'CBT Wages'!$B$6:$AE$49,23,0)</f>
        <v>#REF!</v>
      </c>
      <c r="D1813" s="52"/>
      <c r="E1813" s="38"/>
      <c r="F1813" s="157" t="e">
        <f>SUM(C1813:E1813)</f>
        <v>#REF!</v>
      </c>
      <c r="G1813" s="158"/>
      <c r="H1813" s="36" t="s">
        <v>371</v>
      </c>
      <c r="I1813" s="68"/>
      <c r="J1813" s="163"/>
      <c r="K1813" s="164"/>
    </row>
    <row r="1814" spans="1:11">
      <c r="A1814" s="46" t="s">
        <v>372</v>
      </c>
      <c r="B1814" s="53">
        <v>0</v>
      </c>
      <c r="C1814" s="51" t="e">
        <f>VLOOKUP($A1804,'CBT Wages'!$B$6:$AE$49,25,0)</f>
        <v>#REF!</v>
      </c>
      <c r="D1814" s="52"/>
      <c r="E1814" s="38"/>
      <c r="F1814" s="157" t="e">
        <f>SUM(C1814:E1814)</f>
        <v>#REF!</v>
      </c>
      <c r="G1814" s="158"/>
      <c r="H1814" s="51"/>
      <c r="I1814" s="68"/>
      <c r="J1814" s="163"/>
      <c r="K1814" s="164"/>
    </row>
    <row r="1815" spans="1:11">
      <c r="A1815" s="46" t="s">
        <v>374</v>
      </c>
      <c r="B1815" s="53">
        <v>0</v>
      </c>
      <c r="C1815" s="51" t="e">
        <f>VLOOKUP($A1804,'CBT Wages'!$B$6:$AE$49,26,0)</f>
        <v>#REF!</v>
      </c>
      <c r="D1815" s="52"/>
      <c r="E1815" s="38"/>
      <c r="F1815" s="157" t="e">
        <f>SUM(C1815:E1815)</f>
        <v>#REF!</v>
      </c>
      <c r="G1815" s="158"/>
      <c r="H1815" s="51"/>
      <c r="I1815" s="68"/>
      <c r="J1815" s="163"/>
      <c r="K1815" s="164"/>
    </row>
    <row r="1816" spans="1:11">
      <c r="A1816" s="54" t="s">
        <v>375</v>
      </c>
      <c r="B1816" s="55"/>
      <c r="C1816" s="143"/>
      <c r="D1816" s="144"/>
      <c r="E1816" s="42"/>
      <c r="F1816" s="143">
        <f>SUM(D1816:E1816)</f>
        <v>0</v>
      </c>
      <c r="G1816" s="145"/>
      <c r="H1816" s="40"/>
      <c r="I1816" s="69"/>
      <c r="J1816" s="165"/>
      <c r="K1816" s="152"/>
    </row>
    <row r="1817" spans="1:11">
      <c r="A1817" s="56" t="s">
        <v>320</v>
      </c>
      <c r="B1817" s="57" t="e">
        <f>SUM(B1809:B1816)</f>
        <v>#REF!</v>
      </c>
      <c r="C1817" s="146" t="e">
        <f>SUM(C1809:D1816)</f>
        <v>#REF!</v>
      </c>
      <c r="D1817" s="147"/>
      <c r="E1817" s="58"/>
      <c r="F1817" s="146" t="e">
        <f>SUM(F1809:F1816)+F1807</f>
        <v>#REF!</v>
      </c>
      <c r="G1817" s="148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Wages'!$B$6:$AF$49,6,0)</f>
        <v>#REF!</v>
      </c>
    </row>
    <row r="1819" spans="1:11" ht="15.75">
      <c r="A1819" s="20" t="s">
        <v>337</v>
      </c>
      <c r="B1819" s="21"/>
      <c r="C1819" s="21"/>
      <c r="D1819" s="21"/>
      <c r="E1819" s="178" t="str">
        <f>+$E$1</f>
        <v>Salary Slip Oct 2019</v>
      </c>
      <c r="F1819" s="178"/>
      <c r="G1819" s="178"/>
      <c r="H1819" s="178"/>
      <c r="I1819" s="178"/>
      <c r="J1819" s="178"/>
      <c r="K1819" s="179"/>
    </row>
    <row r="1820" spans="1:11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>
      <c r="A1822" s="30" t="e">
        <f>+'CBT Wages'!#REF!</f>
        <v>#REF!</v>
      </c>
      <c r="B1822" s="31" t="e">
        <f>VLOOKUP($A1822,'CBT Wages'!$B$6:$AE$49,8,0)</f>
        <v>#REF!</v>
      </c>
      <c r="C1822" s="26"/>
      <c r="D1822" s="31" t="e">
        <f>VLOOKUP($A1822,'CBT Wages'!$B$6:$AE$49,9,0)</f>
        <v>#REF!</v>
      </c>
      <c r="E1822" s="31" t="e">
        <f>VLOOKUP($A1822,'CBT Wages'!$B$6:$AE$49,10,0)</f>
        <v>#REF!</v>
      </c>
      <c r="F1822" s="31" t="e">
        <f>VLOOKUP($A1822,'CBT Wages'!$B$6:$AE$49,14,0)</f>
        <v>#REF!</v>
      </c>
      <c r="G1822" s="32" t="e">
        <f>VLOOKUP($A1822,'CBT Wages'!$B$6:$AE$49,5,0)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>
      <c r="A1823" s="34" t="s">
        <v>350</v>
      </c>
      <c r="B1823" s="31" t="e">
        <f>VLOOKUP($A1822,'CBT Wages'!$B$6:$AE$49,3,0)</f>
        <v>#REF!</v>
      </c>
      <c r="C1823" s="21"/>
      <c r="D1823" s="21"/>
      <c r="E1823" s="35"/>
      <c r="F1823" s="35"/>
      <c r="G1823" s="35"/>
      <c r="H1823" s="151" t="s">
        <v>351</v>
      </c>
      <c r="I1823" s="174">
        <v>0</v>
      </c>
      <c r="J1823" s="176"/>
      <c r="K1823" s="174">
        <v>0</v>
      </c>
    </row>
    <row r="1824" spans="1:11">
      <c r="A1824" s="36" t="s">
        <v>352</v>
      </c>
      <c r="B1824" s="27" t="e">
        <f>VLOOKUP($A1822,'CBT Wages'!$B$6:$AE$49,4,0)</f>
        <v>#REF!</v>
      </c>
      <c r="C1824" s="21"/>
      <c r="D1824" s="21"/>
      <c r="E1824" s="28" t="s">
        <v>322</v>
      </c>
      <c r="F1824" s="37" t="e">
        <f>VLOOKUP($A1822,'CBT OT'!$B$6:$O$431,9,0)</f>
        <v>#REF!</v>
      </c>
      <c r="G1824" s="38"/>
      <c r="H1824" s="152"/>
      <c r="I1824" s="175"/>
      <c r="J1824" s="177"/>
      <c r="K1824" s="175"/>
    </row>
    <row r="1825" spans="1:11">
      <c r="A1825" s="39" t="s">
        <v>353</v>
      </c>
      <c r="B1825" s="40" t="e">
        <f>VLOOKUP($A1822,'CBT Wages'!$B$6:$AR$49,44,0)</f>
        <v>#REF!</v>
      </c>
      <c r="C1825" s="41"/>
      <c r="D1825" s="41"/>
      <c r="E1825" s="35" t="s">
        <v>354</v>
      </c>
      <c r="F1825" s="37" t="e">
        <f>VLOOKUP($A1822,'CBT OT'!$B$6:$V$431,16,0)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>
      <c r="A1826" s="168" t="s">
        <v>356</v>
      </c>
      <c r="B1826" s="169"/>
      <c r="C1826" s="163" t="s">
        <v>357</v>
      </c>
      <c r="D1826" s="164"/>
      <c r="E1826" s="45"/>
      <c r="F1826" s="170" t="s">
        <v>358</v>
      </c>
      <c r="G1826" s="164"/>
      <c r="H1826" s="171" t="s">
        <v>359</v>
      </c>
      <c r="I1826" s="161"/>
      <c r="J1826" s="172" t="s">
        <v>360</v>
      </c>
      <c r="K1826" s="173"/>
    </row>
    <row r="1827" spans="1:11">
      <c r="A1827" s="46" t="s">
        <v>361</v>
      </c>
      <c r="B1827" s="47" t="e">
        <f>VLOOKUP($A1822,'CBT Wages'!$B$6:$AE$49,15,0)</f>
        <v>#REF!</v>
      </c>
      <c r="C1827" s="31" t="e">
        <f>VLOOKUP($A1822,'CBT Wages'!$B$6:$AE$49,20,0)</f>
        <v>#REF!</v>
      </c>
      <c r="D1827" s="48"/>
      <c r="E1827" s="49"/>
      <c r="F1827" s="153" t="e">
        <f>SUM(C1827:E1827)</f>
        <v>#REF!</v>
      </c>
      <c r="G1827" s="154"/>
      <c r="H1827" s="34" t="s">
        <v>362</v>
      </c>
      <c r="I1827" s="26" t="e">
        <f>VLOOKUP($A1822,'CBT Wages'!$B$6:$AE$49,29,0)</f>
        <v>#REF!</v>
      </c>
      <c r="J1827" s="155"/>
      <c r="K1827" s="156"/>
    </row>
    <row r="1828" spans="1:11" ht="14.25">
      <c r="A1828" s="46" t="s">
        <v>363</v>
      </c>
      <c r="B1828" s="50" t="e">
        <f>VLOOKUP($A1822,'CBT Wages'!$B$6:$AE$49,16,0)</f>
        <v>#REF!</v>
      </c>
      <c r="C1828" s="51" t="e">
        <f>VLOOKUP($A1822,'CBT Wages'!$B$6:$AE$49,21,0)</f>
        <v>#REF!</v>
      </c>
      <c r="D1828" s="52"/>
      <c r="E1828" s="38"/>
      <c r="F1828" s="157" t="e">
        <f>SUM(C1828:E1828)</f>
        <v>#REF!</v>
      </c>
      <c r="G1828" s="158"/>
      <c r="H1828" s="36" t="s">
        <v>364</v>
      </c>
      <c r="I1828" s="68" t="e">
        <f>VLOOKUP($A1822,'CBT Wages'!$B$6:$AE$49,28,0)</f>
        <v>#REF!</v>
      </c>
      <c r="J1828" s="159" t="e">
        <f>F1835-I1835</f>
        <v>#REF!</v>
      </c>
      <c r="K1828" s="160"/>
    </row>
    <row r="1829" spans="1:11">
      <c r="A1829" s="46" t="s">
        <v>365</v>
      </c>
      <c r="B1829" s="50" t="e">
        <f>VLOOKUP($A1822,'CBT Wages'!$B$6:$AE$49,17,0)</f>
        <v>#REF!</v>
      </c>
      <c r="C1829" s="51" t="e">
        <f>VLOOKUP($A1822,'CBT Wages'!$B$6:$AE$49,22,0)</f>
        <v>#REF!</v>
      </c>
      <c r="D1829" s="52"/>
      <c r="E1829" s="38"/>
      <c r="F1829" s="157" t="e">
        <f>SUM(C1829:E1829)</f>
        <v>#REF!</v>
      </c>
      <c r="G1829" s="158"/>
      <c r="H1829" s="36" t="s">
        <v>366</v>
      </c>
      <c r="I1829" s="68" t="e">
        <f>VLOOKUP($A1822,'CBT Wages'!$B$6:$AE$49,30,0)</f>
        <v>#REF!</v>
      </c>
      <c r="J1829" s="161" t="s">
        <v>367</v>
      </c>
      <c r="K1829" s="162"/>
    </row>
    <row r="1830" spans="1:11">
      <c r="A1830" s="46" t="s">
        <v>368</v>
      </c>
      <c r="B1830" s="50">
        <v>0</v>
      </c>
      <c r="C1830" s="51">
        <v>0</v>
      </c>
      <c r="D1830" s="52"/>
      <c r="E1830" s="38"/>
      <c r="F1830" s="157">
        <f>SUM(D1830:E1830)</f>
        <v>0</v>
      </c>
      <c r="G1830" s="158"/>
      <c r="H1830" s="36" t="s">
        <v>369</v>
      </c>
      <c r="I1830" s="68"/>
      <c r="J1830" s="163"/>
      <c r="K1830" s="164"/>
    </row>
    <row r="1831" spans="1:11">
      <c r="A1831" s="46" t="s">
        <v>370</v>
      </c>
      <c r="B1831" s="50" t="e">
        <f>VLOOKUP($A1822,'CBT Wages'!$B$6:$AE$49,18,0)</f>
        <v>#REF!</v>
      </c>
      <c r="C1831" s="51" t="e">
        <f>VLOOKUP($A1822,'CBT Wages'!$B$6:$AE$49,23,0)</f>
        <v>#REF!</v>
      </c>
      <c r="D1831" s="52"/>
      <c r="E1831" s="38"/>
      <c r="F1831" s="157" t="e">
        <f>SUM(C1831:E1831)</f>
        <v>#REF!</v>
      </c>
      <c r="G1831" s="158"/>
      <c r="H1831" s="36" t="s">
        <v>371</v>
      </c>
      <c r="I1831" s="68"/>
      <c r="J1831" s="163"/>
      <c r="K1831" s="164"/>
    </row>
    <row r="1832" spans="1:11">
      <c r="A1832" s="46" t="s">
        <v>372</v>
      </c>
      <c r="B1832" s="53">
        <v>0</v>
      </c>
      <c r="C1832" s="51" t="e">
        <f>VLOOKUP($A1822,'CBT Wages'!$B$6:$AE$49,25,0)</f>
        <v>#REF!</v>
      </c>
      <c r="D1832" s="52"/>
      <c r="E1832" s="38"/>
      <c r="F1832" s="157" t="e">
        <f>SUM(C1832:E1832)</f>
        <v>#REF!</v>
      </c>
      <c r="G1832" s="158"/>
      <c r="H1832" s="51"/>
      <c r="I1832" s="68"/>
      <c r="J1832" s="163"/>
      <c r="K1832" s="164"/>
    </row>
    <row r="1833" spans="1:11">
      <c r="A1833" s="46" t="s">
        <v>374</v>
      </c>
      <c r="B1833" s="53">
        <v>0</v>
      </c>
      <c r="C1833" s="51" t="e">
        <f>VLOOKUP($A1822,'CBT Wages'!$B$6:$AE$49,26,0)</f>
        <v>#REF!</v>
      </c>
      <c r="D1833" s="52"/>
      <c r="E1833" s="38"/>
      <c r="F1833" s="157" t="e">
        <f>SUM(C1833:E1833)</f>
        <v>#REF!</v>
      </c>
      <c r="G1833" s="158"/>
      <c r="H1833" s="51"/>
      <c r="I1833" s="68"/>
      <c r="J1833" s="163"/>
      <c r="K1833" s="164"/>
    </row>
    <row r="1834" spans="1:11">
      <c r="A1834" s="54" t="s">
        <v>375</v>
      </c>
      <c r="B1834" s="55"/>
      <c r="C1834" s="143"/>
      <c r="D1834" s="144"/>
      <c r="E1834" s="42"/>
      <c r="F1834" s="143">
        <f>SUM(D1834:E1834)</f>
        <v>0</v>
      </c>
      <c r="G1834" s="145"/>
      <c r="H1834" s="40"/>
      <c r="I1834" s="69"/>
      <c r="J1834" s="165"/>
      <c r="K1834" s="152"/>
    </row>
    <row r="1835" spans="1:11">
      <c r="A1835" s="56" t="s">
        <v>320</v>
      </c>
      <c r="B1835" s="57" t="e">
        <f>SUM(B1827:B1834)</f>
        <v>#REF!</v>
      </c>
      <c r="C1835" s="146" t="e">
        <f>SUM(C1827:D1834)</f>
        <v>#REF!</v>
      </c>
      <c r="D1835" s="147"/>
      <c r="E1835" s="58"/>
      <c r="F1835" s="146" t="e">
        <f>SUM(F1827:F1834)+F1825</f>
        <v>#REF!</v>
      </c>
      <c r="G1835" s="148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Wages'!$B$6:$AF$49,6,0)</f>
        <v>#REF!</v>
      </c>
    </row>
    <row r="1837" spans="1:11" ht="15.75">
      <c r="A1837" s="20" t="s">
        <v>337</v>
      </c>
      <c r="B1837" s="21"/>
      <c r="C1837" s="21"/>
      <c r="D1837" s="21"/>
      <c r="E1837" s="178" t="str">
        <f>+$E$1</f>
        <v>Salary Slip Oct 2019</v>
      </c>
      <c r="F1837" s="178"/>
      <c r="G1837" s="178"/>
      <c r="H1837" s="178"/>
      <c r="I1837" s="178"/>
      <c r="J1837" s="178"/>
      <c r="K1837" s="179"/>
    </row>
    <row r="1838" spans="1:11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>
      <c r="A1840" s="30" t="e">
        <f>+'CBT Wages'!#REF!</f>
        <v>#REF!</v>
      </c>
      <c r="B1840" s="31" t="e">
        <f>VLOOKUP($A1840,'CBT Wages'!$B$6:$AE$49,8,0)</f>
        <v>#REF!</v>
      </c>
      <c r="C1840" s="26"/>
      <c r="D1840" s="31" t="e">
        <f>VLOOKUP($A1840,'CBT Wages'!$B$6:$AE$49,9,0)</f>
        <v>#REF!</v>
      </c>
      <c r="E1840" s="31" t="e">
        <f>VLOOKUP($A1840,'CBT Wages'!$B$6:$AE$49,10,0)</f>
        <v>#REF!</v>
      </c>
      <c r="F1840" s="31" t="e">
        <f>VLOOKUP($A1840,'CBT Wages'!$B$6:$AE$49,14,0)</f>
        <v>#REF!</v>
      </c>
      <c r="G1840" s="32" t="e">
        <f>VLOOKUP($A1840,'CBT Wages'!$B$6:$AE$49,5,0)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>
      <c r="A1841" s="34" t="s">
        <v>350</v>
      </c>
      <c r="B1841" s="31" t="e">
        <f>VLOOKUP($A1840,'CBT Wages'!$B$6:$AE$49,3,0)</f>
        <v>#REF!</v>
      </c>
      <c r="C1841" s="21"/>
      <c r="D1841" s="21"/>
      <c r="E1841" s="35"/>
      <c r="F1841" s="35"/>
      <c r="G1841" s="35"/>
      <c r="H1841" s="151" t="s">
        <v>351</v>
      </c>
      <c r="I1841" s="174">
        <v>0</v>
      </c>
      <c r="J1841" s="176"/>
      <c r="K1841" s="174">
        <v>0</v>
      </c>
    </row>
    <row r="1842" spans="1:11">
      <c r="A1842" s="36" t="s">
        <v>352</v>
      </c>
      <c r="B1842" s="27" t="e">
        <f>VLOOKUP($A1840,'CBT Wages'!$B$6:$AE$49,4,0)</f>
        <v>#REF!</v>
      </c>
      <c r="C1842" s="21"/>
      <c r="D1842" s="21"/>
      <c r="E1842" s="28" t="s">
        <v>322</v>
      </c>
      <c r="F1842" s="37" t="e">
        <f>VLOOKUP($A1840,'CBT OT'!$B$6:$O$431,9,0)</f>
        <v>#REF!</v>
      </c>
      <c r="G1842" s="38"/>
      <c r="H1842" s="152"/>
      <c r="I1842" s="175"/>
      <c r="J1842" s="177"/>
      <c r="K1842" s="175"/>
    </row>
    <row r="1843" spans="1:11">
      <c r="A1843" s="39" t="s">
        <v>353</v>
      </c>
      <c r="B1843" s="40" t="e">
        <f>VLOOKUP($A1840,'CBT Wages'!$B$6:$AR$49,44,0)</f>
        <v>#REF!</v>
      </c>
      <c r="C1843" s="41"/>
      <c r="D1843" s="41"/>
      <c r="E1843" s="35" t="s">
        <v>354</v>
      </c>
      <c r="F1843" s="37" t="e">
        <f>VLOOKUP($A1840,'CBT OT'!$B$6:$V$431,16,0)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>
      <c r="A1844" s="168" t="s">
        <v>356</v>
      </c>
      <c r="B1844" s="169"/>
      <c r="C1844" s="163" t="s">
        <v>357</v>
      </c>
      <c r="D1844" s="164"/>
      <c r="E1844" s="45"/>
      <c r="F1844" s="170" t="s">
        <v>358</v>
      </c>
      <c r="G1844" s="164"/>
      <c r="H1844" s="171" t="s">
        <v>359</v>
      </c>
      <c r="I1844" s="161"/>
      <c r="J1844" s="172" t="s">
        <v>360</v>
      </c>
      <c r="K1844" s="173"/>
    </row>
    <row r="1845" spans="1:11">
      <c r="A1845" s="46" t="s">
        <v>361</v>
      </c>
      <c r="B1845" s="47" t="e">
        <f>VLOOKUP($A1840,'CBT Wages'!$B$6:$AE$49,15,0)</f>
        <v>#REF!</v>
      </c>
      <c r="C1845" s="31" t="e">
        <f>VLOOKUP($A1840,'CBT Wages'!$B$6:$AE$49,20,0)</f>
        <v>#REF!</v>
      </c>
      <c r="D1845" s="48"/>
      <c r="E1845" s="49"/>
      <c r="F1845" s="153" t="e">
        <f>SUM(C1845:E1845)</f>
        <v>#REF!</v>
      </c>
      <c r="G1845" s="154"/>
      <c r="H1845" s="34" t="s">
        <v>362</v>
      </c>
      <c r="I1845" s="26" t="e">
        <f>VLOOKUP($A1840,'CBT Wages'!$B$6:$AE$49,29,0)</f>
        <v>#REF!</v>
      </c>
      <c r="J1845" s="155"/>
      <c r="K1845" s="156"/>
    </row>
    <row r="1846" spans="1:11" ht="14.25">
      <c r="A1846" s="46" t="s">
        <v>363</v>
      </c>
      <c r="B1846" s="50" t="e">
        <f>VLOOKUP($A1840,'CBT Wages'!$B$6:$AE$49,16,0)</f>
        <v>#REF!</v>
      </c>
      <c r="C1846" s="51" t="e">
        <f>VLOOKUP($A1840,'CBT Wages'!$B$6:$AE$49,21,0)</f>
        <v>#REF!</v>
      </c>
      <c r="D1846" s="52"/>
      <c r="E1846" s="38"/>
      <c r="F1846" s="157" t="e">
        <f>SUM(C1846:E1846)</f>
        <v>#REF!</v>
      </c>
      <c r="G1846" s="158"/>
      <c r="H1846" s="36" t="s">
        <v>364</v>
      </c>
      <c r="I1846" s="68" t="e">
        <f>VLOOKUP($A1840,'CBT Wages'!$B$6:$AE$49,28,0)</f>
        <v>#REF!</v>
      </c>
      <c r="J1846" s="159" t="e">
        <f>F1853-I1853</f>
        <v>#REF!</v>
      </c>
      <c r="K1846" s="160"/>
    </row>
    <row r="1847" spans="1:11">
      <c r="A1847" s="46" t="s">
        <v>365</v>
      </c>
      <c r="B1847" s="50" t="e">
        <f>VLOOKUP($A1840,'CBT Wages'!$B$6:$AE$49,17,0)</f>
        <v>#REF!</v>
      </c>
      <c r="C1847" s="51" t="e">
        <f>VLOOKUP($A1840,'CBT Wages'!$B$6:$AE$49,22,0)</f>
        <v>#REF!</v>
      </c>
      <c r="D1847" s="52"/>
      <c r="E1847" s="38"/>
      <c r="F1847" s="157" t="e">
        <f>SUM(C1847:E1847)</f>
        <v>#REF!</v>
      </c>
      <c r="G1847" s="158"/>
      <c r="H1847" s="36" t="s">
        <v>366</v>
      </c>
      <c r="I1847" s="68" t="e">
        <f>VLOOKUP($A1840,'CBT Wages'!$B$6:$AE$49,30,0)</f>
        <v>#REF!</v>
      </c>
      <c r="J1847" s="161" t="s">
        <v>367</v>
      </c>
      <c r="K1847" s="162"/>
    </row>
    <row r="1848" spans="1:11">
      <c r="A1848" s="46" t="s">
        <v>368</v>
      </c>
      <c r="B1848" s="50">
        <v>0</v>
      </c>
      <c r="C1848" s="51">
        <v>0</v>
      </c>
      <c r="D1848" s="52"/>
      <c r="E1848" s="38"/>
      <c r="F1848" s="157">
        <f>SUM(D1848:E1848)</f>
        <v>0</v>
      </c>
      <c r="G1848" s="158"/>
      <c r="H1848" s="36" t="s">
        <v>369</v>
      </c>
      <c r="I1848" s="68"/>
      <c r="J1848" s="163"/>
      <c r="K1848" s="164"/>
    </row>
    <row r="1849" spans="1:11">
      <c r="A1849" s="46" t="s">
        <v>370</v>
      </c>
      <c r="B1849" s="50" t="e">
        <f>VLOOKUP($A1840,'CBT Wages'!$B$6:$AE$49,18,0)</f>
        <v>#REF!</v>
      </c>
      <c r="C1849" s="51" t="e">
        <f>VLOOKUP($A1840,'CBT Wages'!$B$6:$AE$49,23,0)</f>
        <v>#REF!</v>
      </c>
      <c r="D1849" s="52"/>
      <c r="E1849" s="38"/>
      <c r="F1849" s="157" t="e">
        <f>SUM(C1849:E1849)</f>
        <v>#REF!</v>
      </c>
      <c r="G1849" s="158"/>
      <c r="H1849" s="36" t="s">
        <v>371</v>
      </c>
      <c r="I1849" s="68"/>
      <c r="J1849" s="163"/>
      <c r="K1849" s="164"/>
    </row>
    <row r="1850" spans="1:11">
      <c r="A1850" s="46" t="s">
        <v>372</v>
      </c>
      <c r="B1850" s="53">
        <v>0</v>
      </c>
      <c r="C1850" s="51" t="e">
        <f>VLOOKUP($A1840,'CBT Wages'!$B$6:$AE$49,25,0)</f>
        <v>#REF!</v>
      </c>
      <c r="D1850" s="52"/>
      <c r="E1850" s="38"/>
      <c r="F1850" s="157" t="e">
        <f>SUM(C1850:E1850)</f>
        <v>#REF!</v>
      </c>
      <c r="G1850" s="158"/>
      <c r="H1850" s="51"/>
      <c r="I1850" s="68"/>
      <c r="J1850" s="163"/>
      <c r="K1850" s="164"/>
    </row>
    <row r="1851" spans="1:11">
      <c r="A1851" s="46" t="s">
        <v>374</v>
      </c>
      <c r="B1851" s="53">
        <v>0</v>
      </c>
      <c r="C1851" s="51" t="e">
        <f>VLOOKUP($A1840,'CBT Wages'!$B$6:$AE$49,26,0)</f>
        <v>#REF!</v>
      </c>
      <c r="D1851" s="52"/>
      <c r="E1851" s="38"/>
      <c r="F1851" s="157" t="e">
        <f>SUM(C1851:E1851)</f>
        <v>#REF!</v>
      </c>
      <c r="G1851" s="158"/>
      <c r="H1851" s="51"/>
      <c r="I1851" s="68"/>
      <c r="J1851" s="163"/>
      <c r="K1851" s="164"/>
    </row>
    <row r="1852" spans="1:11">
      <c r="A1852" s="54" t="s">
        <v>375</v>
      </c>
      <c r="B1852" s="55"/>
      <c r="C1852" s="143"/>
      <c r="D1852" s="144"/>
      <c r="E1852" s="42"/>
      <c r="F1852" s="143">
        <f>SUM(D1852:E1852)</f>
        <v>0</v>
      </c>
      <c r="G1852" s="145"/>
      <c r="H1852" s="40"/>
      <c r="I1852" s="69"/>
      <c r="J1852" s="165"/>
      <c r="K1852" s="152"/>
    </row>
    <row r="1853" spans="1:11">
      <c r="A1853" s="56" t="s">
        <v>320</v>
      </c>
      <c r="B1853" s="57" t="e">
        <f>SUM(B1845:B1852)</f>
        <v>#REF!</v>
      </c>
      <c r="C1853" s="146" t="e">
        <f>SUM(C1845:D1852)</f>
        <v>#REF!</v>
      </c>
      <c r="D1853" s="147"/>
      <c r="E1853" s="58"/>
      <c r="F1853" s="146" t="e">
        <f>SUM(F1845:F1852)+F1843</f>
        <v>#REF!</v>
      </c>
      <c r="G1853" s="148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Wages'!$B$6:$AF$49,6,0)</f>
        <v>#REF!</v>
      </c>
    </row>
    <row r="1855" spans="1:11" ht="15.75">
      <c r="A1855" s="20" t="s">
        <v>337</v>
      </c>
      <c r="B1855" s="21"/>
      <c r="C1855" s="21"/>
      <c r="D1855" s="21"/>
      <c r="E1855" s="178" t="str">
        <f>+$E$1</f>
        <v>Salary Slip Oct 2019</v>
      </c>
      <c r="F1855" s="178"/>
      <c r="G1855" s="178"/>
      <c r="H1855" s="178"/>
      <c r="I1855" s="178"/>
      <c r="J1855" s="178"/>
      <c r="K1855" s="179"/>
    </row>
    <row r="1856" spans="1:11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>
      <c r="A1858" s="30" t="e">
        <f>+'CBT Wages'!#REF!</f>
        <v>#REF!</v>
      </c>
      <c r="B1858" s="31" t="e">
        <f>VLOOKUP($A1858,'CBT Wages'!$B$6:$AE$49,8,0)</f>
        <v>#REF!</v>
      </c>
      <c r="C1858" s="26"/>
      <c r="D1858" s="31" t="e">
        <f>VLOOKUP($A1858,'CBT Wages'!$B$6:$AE$49,9,0)</f>
        <v>#REF!</v>
      </c>
      <c r="E1858" s="31" t="e">
        <f>VLOOKUP($A1858,'CBT Wages'!$B$6:$AE$49,10,0)</f>
        <v>#REF!</v>
      </c>
      <c r="F1858" s="31" t="e">
        <f>VLOOKUP($A1858,'CBT Wages'!$B$6:$AE$49,14,0)</f>
        <v>#REF!</v>
      </c>
      <c r="G1858" s="32" t="e">
        <f>VLOOKUP($A1858,'CBT Wages'!$B$6:$AE$49,5,0)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>
      <c r="A1859" s="34" t="s">
        <v>350</v>
      </c>
      <c r="B1859" s="31" t="e">
        <f>VLOOKUP($A1858,'CBT Wages'!$B$6:$AE$49,3,0)</f>
        <v>#REF!</v>
      </c>
      <c r="C1859" s="21"/>
      <c r="D1859" s="21"/>
      <c r="E1859" s="35"/>
      <c r="F1859" s="35"/>
      <c r="G1859" s="35"/>
      <c r="H1859" s="151" t="s">
        <v>351</v>
      </c>
      <c r="I1859" s="174">
        <v>0</v>
      </c>
      <c r="J1859" s="176"/>
      <c r="K1859" s="174">
        <v>0</v>
      </c>
    </row>
    <row r="1860" spans="1:11">
      <c r="A1860" s="36" t="s">
        <v>352</v>
      </c>
      <c r="B1860" s="27" t="e">
        <f>VLOOKUP($A1858,'CBT Wages'!$B$6:$AE$49,4,0)</f>
        <v>#REF!</v>
      </c>
      <c r="C1860" s="21"/>
      <c r="D1860" s="21"/>
      <c r="E1860" s="28" t="s">
        <v>322</v>
      </c>
      <c r="F1860" s="37" t="e">
        <f>VLOOKUP($A1858,'CBT OT'!$B$6:$O$431,9,0)</f>
        <v>#REF!</v>
      </c>
      <c r="G1860" s="38"/>
      <c r="H1860" s="152"/>
      <c r="I1860" s="175"/>
      <c r="J1860" s="177"/>
      <c r="K1860" s="175"/>
    </row>
    <row r="1861" spans="1:11">
      <c r="A1861" s="39" t="s">
        <v>353</v>
      </c>
      <c r="B1861" s="40" t="e">
        <f>VLOOKUP($A1858,'CBT Wages'!$B$6:$AR$49,44,0)</f>
        <v>#REF!</v>
      </c>
      <c r="C1861" s="41"/>
      <c r="D1861" s="41"/>
      <c r="E1861" s="35" t="s">
        <v>354</v>
      </c>
      <c r="F1861" s="37" t="e">
        <f>VLOOKUP($A1858,'CBT OT'!$B$6:$V$431,16,0)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>
      <c r="A1862" s="168" t="s">
        <v>356</v>
      </c>
      <c r="B1862" s="169"/>
      <c r="C1862" s="163" t="s">
        <v>357</v>
      </c>
      <c r="D1862" s="164"/>
      <c r="E1862" s="45"/>
      <c r="F1862" s="170" t="s">
        <v>358</v>
      </c>
      <c r="G1862" s="164"/>
      <c r="H1862" s="171" t="s">
        <v>359</v>
      </c>
      <c r="I1862" s="161"/>
      <c r="J1862" s="172" t="s">
        <v>360</v>
      </c>
      <c r="K1862" s="173"/>
    </row>
    <row r="1863" spans="1:11">
      <c r="A1863" s="46" t="s">
        <v>361</v>
      </c>
      <c r="B1863" s="47" t="e">
        <f>VLOOKUP($A1858,'CBT Wages'!$B$6:$AE$49,15,0)</f>
        <v>#REF!</v>
      </c>
      <c r="C1863" s="31" t="e">
        <f>VLOOKUP($A1858,'CBT Wages'!$B$6:$AE$49,20,0)</f>
        <v>#REF!</v>
      </c>
      <c r="D1863" s="48"/>
      <c r="E1863" s="49"/>
      <c r="F1863" s="153" t="e">
        <f>SUM(C1863:E1863)</f>
        <v>#REF!</v>
      </c>
      <c r="G1863" s="154"/>
      <c r="H1863" s="34" t="s">
        <v>362</v>
      </c>
      <c r="I1863" s="26" t="e">
        <f>VLOOKUP($A1858,'CBT Wages'!$B$6:$AE$49,29,0)</f>
        <v>#REF!</v>
      </c>
      <c r="J1863" s="155"/>
      <c r="K1863" s="156"/>
    </row>
    <row r="1864" spans="1:11" ht="14.25">
      <c r="A1864" s="46" t="s">
        <v>363</v>
      </c>
      <c r="B1864" s="50" t="e">
        <f>VLOOKUP($A1858,'CBT Wages'!$B$6:$AE$49,16,0)</f>
        <v>#REF!</v>
      </c>
      <c r="C1864" s="51" t="e">
        <f>VLOOKUP($A1858,'CBT Wages'!$B$6:$AE$49,21,0)</f>
        <v>#REF!</v>
      </c>
      <c r="D1864" s="52"/>
      <c r="E1864" s="38"/>
      <c r="F1864" s="157" t="e">
        <f>SUM(C1864:E1864)</f>
        <v>#REF!</v>
      </c>
      <c r="G1864" s="158"/>
      <c r="H1864" s="36" t="s">
        <v>364</v>
      </c>
      <c r="I1864" s="68" t="e">
        <f>VLOOKUP($A1858,'CBT Wages'!$B$6:$AE$49,28,0)</f>
        <v>#REF!</v>
      </c>
      <c r="J1864" s="159" t="e">
        <f>F1871-I1871</f>
        <v>#REF!</v>
      </c>
      <c r="K1864" s="160"/>
    </row>
    <row r="1865" spans="1:11">
      <c r="A1865" s="46" t="s">
        <v>365</v>
      </c>
      <c r="B1865" s="50" t="e">
        <f>VLOOKUP($A1858,'CBT Wages'!$B$6:$AE$49,17,0)</f>
        <v>#REF!</v>
      </c>
      <c r="C1865" s="51" t="e">
        <f>VLOOKUP($A1858,'CBT Wages'!$B$6:$AE$49,22,0)</f>
        <v>#REF!</v>
      </c>
      <c r="D1865" s="52"/>
      <c r="E1865" s="38"/>
      <c r="F1865" s="157" t="e">
        <f>SUM(C1865:E1865)</f>
        <v>#REF!</v>
      </c>
      <c r="G1865" s="158"/>
      <c r="H1865" s="36" t="s">
        <v>366</v>
      </c>
      <c r="I1865" s="68" t="e">
        <f>VLOOKUP($A1858,'CBT Wages'!$B$6:$AE$49,30,0)</f>
        <v>#REF!</v>
      </c>
      <c r="J1865" s="161" t="s">
        <v>367</v>
      </c>
      <c r="K1865" s="162"/>
    </row>
    <row r="1866" spans="1:11">
      <c r="A1866" s="46" t="s">
        <v>368</v>
      </c>
      <c r="B1866" s="50">
        <v>0</v>
      </c>
      <c r="C1866" s="51">
        <v>0</v>
      </c>
      <c r="D1866" s="52"/>
      <c r="E1866" s="38"/>
      <c r="F1866" s="157">
        <f>SUM(D1866:E1866)</f>
        <v>0</v>
      </c>
      <c r="G1866" s="158"/>
      <c r="H1866" s="36" t="s">
        <v>369</v>
      </c>
      <c r="I1866" s="68"/>
      <c r="J1866" s="163"/>
      <c r="K1866" s="164"/>
    </row>
    <row r="1867" spans="1:11">
      <c r="A1867" s="46" t="s">
        <v>370</v>
      </c>
      <c r="B1867" s="50" t="e">
        <f>VLOOKUP($A1858,'CBT Wages'!$B$6:$AE$49,18,0)</f>
        <v>#REF!</v>
      </c>
      <c r="C1867" s="51" t="e">
        <f>VLOOKUP($A1858,'CBT Wages'!$B$6:$AE$49,23,0)</f>
        <v>#REF!</v>
      </c>
      <c r="D1867" s="52"/>
      <c r="E1867" s="38"/>
      <c r="F1867" s="157" t="e">
        <f>SUM(C1867:E1867)</f>
        <v>#REF!</v>
      </c>
      <c r="G1867" s="158"/>
      <c r="H1867" s="36" t="s">
        <v>371</v>
      </c>
      <c r="I1867" s="68"/>
      <c r="J1867" s="163"/>
      <c r="K1867" s="164"/>
    </row>
    <row r="1868" spans="1:11">
      <c r="A1868" s="46" t="s">
        <v>372</v>
      </c>
      <c r="B1868" s="53">
        <v>0</v>
      </c>
      <c r="C1868" s="51" t="e">
        <f>VLOOKUP($A1858,'CBT Wages'!$B$6:$AE$49,25,0)</f>
        <v>#REF!</v>
      </c>
      <c r="D1868" s="52"/>
      <c r="E1868" s="38"/>
      <c r="F1868" s="157" t="e">
        <f>SUM(C1868:E1868)</f>
        <v>#REF!</v>
      </c>
      <c r="G1868" s="158"/>
      <c r="H1868" s="51"/>
      <c r="I1868" s="68"/>
      <c r="J1868" s="163"/>
      <c r="K1868" s="164"/>
    </row>
    <row r="1869" spans="1:11">
      <c r="A1869" s="46" t="s">
        <v>374</v>
      </c>
      <c r="B1869" s="53">
        <v>0</v>
      </c>
      <c r="C1869" s="51" t="e">
        <f>VLOOKUP($A1858,'CBT Wages'!$B$6:$AE$49,26,0)</f>
        <v>#REF!</v>
      </c>
      <c r="D1869" s="52"/>
      <c r="E1869" s="38"/>
      <c r="F1869" s="157" t="e">
        <f>SUM(C1869:E1869)</f>
        <v>#REF!</v>
      </c>
      <c r="G1869" s="158"/>
      <c r="H1869" s="51"/>
      <c r="I1869" s="68"/>
      <c r="J1869" s="163"/>
      <c r="K1869" s="164"/>
    </row>
    <row r="1870" spans="1:11">
      <c r="A1870" s="54" t="s">
        <v>375</v>
      </c>
      <c r="B1870" s="55"/>
      <c r="C1870" s="143"/>
      <c r="D1870" s="144"/>
      <c r="E1870" s="42"/>
      <c r="F1870" s="143">
        <f>SUM(D1870:E1870)</f>
        <v>0</v>
      </c>
      <c r="G1870" s="145"/>
      <c r="H1870" s="40"/>
      <c r="I1870" s="69"/>
      <c r="J1870" s="165"/>
      <c r="K1870" s="152"/>
    </row>
    <row r="1871" spans="1:11">
      <c r="A1871" s="56" t="s">
        <v>320</v>
      </c>
      <c r="B1871" s="57" t="e">
        <f>SUM(B1863:B1870)</f>
        <v>#REF!</v>
      </c>
      <c r="C1871" s="146" t="e">
        <f>SUM(C1863:D1870)</f>
        <v>#REF!</v>
      </c>
      <c r="D1871" s="147"/>
      <c r="E1871" s="58"/>
      <c r="F1871" s="146" t="e">
        <f>SUM(F1863:F1870)+F1861</f>
        <v>#REF!</v>
      </c>
      <c r="G1871" s="148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Wages'!$B$6:$AF$49,6,0)</f>
        <v>#REF!</v>
      </c>
    </row>
    <row r="1873" spans="1:11" ht="15.75">
      <c r="A1873" s="20" t="s">
        <v>337</v>
      </c>
      <c r="B1873" s="21"/>
      <c r="C1873" s="21"/>
      <c r="D1873" s="21"/>
      <c r="E1873" s="178" t="str">
        <f>+$E$1</f>
        <v>Salary Slip Oct 2019</v>
      </c>
      <c r="F1873" s="178"/>
      <c r="G1873" s="178"/>
      <c r="H1873" s="178"/>
      <c r="I1873" s="178"/>
      <c r="J1873" s="178"/>
      <c r="K1873" s="179"/>
    </row>
    <row r="1874" spans="1:11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>
      <c r="A1876" s="30" t="e">
        <f>+'CBT Wages'!#REF!</f>
        <v>#REF!</v>
      </c>
      <c r="B1876" s="31" t="e">
        <f>VLOOKUP($A1876,'CBT Wages'!$B$6:$AE$49,8,0)</f>
        <v>#REF!</v>
      </c>
      <c r="C1876" s="26"/>
      <c r="D1876" s="31" t="e">
        <f>VLOOKUP($A1876,'CBT Wages'!$B$6:$AE$49,9,0)</f>
        <v>#REF!</v>
      </c>
      <c r="E1876" s="31" t="e">
        <f>VLOOKUP($A1876,'CBT Wages'!$B$6:$AE$49,10,0)</f>
        <v>#REF!</v>
      </c>
      <c r="F1876" s="31" t="e">
        <f>VLOOKUP($A1876,'CBT Wages'!$B$6:$AE$49,14,0)</f>
        <v>#REF!</v>
      </c>
      <c r="G1876" s="32" t="e">
        <f>VLOOKUP($A1876,'CBT Wages'!$B$6:$AE$49,5,0)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>
      <c r="A1877" s="34" t="s">
        <v>350</v>
      </c>
      <c r="B1877" s="31" t="e">
        <f>VLOOKUP($A1876,'CBT Wages'!$B$6:$AE$49,3,0)</f>
        <v>#REF!</v>
      </c>
      <c r="C1877" s="21"/>
      <c r="D1877" s="21"/>
      <c r="E1877" s="35"/>
      <c r="F1877" s="35"/>
      <c r="G1877" s="35"/>
      <c r="H1877" s="151" t="s">
        <v>351</v>
      </c>
      <c r="I1877" s="174">
        <v>0</v>
      </c>
      <c r="J1877" s="176"/>
      <c r="K1877" s="174">
        <v>0</v>
      </c>
    </row>
    <row r="1878" spans="1:11">
      <c r="A1878" s="36" t="s">
        <v>352</v>
      </c>
      <c r="B1878" s="27" t="e">
        <f>VLOOKUP($A1876,'CBT Wages'!$B$6:$AE$49,4,0)</f>
        <v>#REF!</v>
      </c>
      <c r="C1878" s="21"/>
      <c r="D1878" s="21"/>
      <c r="E1878" s="28" t="s">
        <v>322</v>
      </c>
      <c r="F1878" s="37" t="e">
        <f>VLOOKUP($A1876,'CBT OT'!$B$6:$O$431,9,0)</f>
        <v>#REF!</v>
      </c>
      <c r="G1878" s="38"/>
      <c r="H1878" s="152"/>
      <c r="I1878" s="175"/>
      <c r="J1878" s="177"/>
      <c r="K1878" s="175"/>
    </row>
    <row r="1879" spans="1:11">
      <c r="A1879" s="39" t="s">
        <v>353</v>
      </c>
      <c r="B1879" s="40" t="e">
        <f>VLOOKUP($A1876,'CBT Wages'!$B$6:$AR$49,44,0)</f>
        <v>#REF!</v>
      </c>
      <c r="C1879" s="41"/>
      <c r="D1879" s="41"/>
      <c r="E1879" s="35" t="s">
        <v>354</v>
      </c>
      <c r="F1879" s="37" t="e">
        <f>VLOOKUP($A1876,'CBT OT'!$B$6:$V$431,16,0)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>
      <c r="A1880" s="168" t="s">
        <v>356</v>
      </c>
      <c r="B1880" s="169"/>
      <c r="C1880" s="163" t="s">
        <v>357</v>
      </c>
      <c r="D1880" s="164"/>
      <c r="E1880" s="45"/>
      <c r="F1880" s="170" t="s">
        <v>358</v>
      </c>
      <c r="G1880" s="164"/>
      <c r="H1880" s="171" t="s">
        <v>359</v>
      </c>
      <c r="I1880" s="161"/>
      <c r="J1880" s="172" t="s">
        <v>360</v>
      </c>
      <c r="K1880" s="173"/>
    </row>
    <row r="1881" spans="1:11">
      <c r="A1881" s="46" t="s">
        <v>361</v>
      </c>
      <c r="B1881" s="47" t="e">
        <f>VLOOKUP($A1876,'CBT Wages'!$B$6:$AE$49,15,0)</f>
        <v>#REF!</v>
      </c>
      <c r="C1881" s="31" t="e">
        <f>VLOOKUP($A1876,'CBT Wages'!$B$6:$AE$49,20,0)</f>
        <v>#REF!</v>
      </c>
      <c r="D1881" s="48"/>
      <c r="E1881" s="49"/>
      <c r="F1881" s="153" t="e">
        <f>SUM(C1881:E1881)</f>
        <v>#REF!</v>
      </c>
      <c r="G1881" s="154"/>
      <c r="H1881" s="34" t="s">
        <v>362</v>
      </c>
      <c r="I1881" s="26" t="e">
        <f>VLOOKUP($A1876,'CBT Wages'!$B$6:$AE$49,29,0)</f>
        <v>#REF!</v>
      </c>
      <c r="J1881" s="155"/>
      <c r="K1881" s="156"/>
    </row>
    <row r="1882" spans="1:11" ht="14.25">
      <c r="A1882" s="46" t="s">
        <v>363</v>
      </c>
      <c r="B1882" s="50" t="e">
        <f>VLOOKUP($A1876,'CBT Wages'!$B$6:$AE$49,16,0)</f>
        <v>#REF!</v>
      </c>
      <c r="C1882" s="51" t="e">
        <f>VLOOKUP($A1876,'CBT Wages'!$B$6:$AE$49,21,0)</f>
        <v>#REF!</v>
      </c>
      <c r="D1882" s="52"/>
      <c r="E1882" s="38"/>
      <c r="F1882" s="157" t="e">
        <f>SUM(C1882:E1882)</f>
        <v>#REF!</v>
      </c>
      <c r="G1882" s="158"/>
      <c r="H1882" s="36" t="s">
        <v>364</v>
      </c>
      <c r="I1882" s="68" t="e">
        <f>VLOOKUP($A1876,'CBT Wages'!$B$6:$AE$49,28,0)</f>
        <v>#REF!</v>
      </c>
      <c r="J1882" s="159" t="e">
        <f>F1889-I1889</f>
        <v>#REF!</v>
      </c>
      <c r="K1882" s="160"/>
    </row>
    <row r="1883" spans="1:11">
      <c r="A1883" s="46" t="s">
        <v>365</v>
      </c>
      <c r="B1883" s="50" t="e">
        <f>VLOOKUP($A1876,'CBT Wages'!$B$6:$AE$49,17,0)</f>
        <v>#REF!</v>
      </c>
      <c r="C1883" s="51" t="e">
        <f>VLOOKUP($A1876,'CBT Wages'!$B$6:$AE$49,22,0)</f>
        <v>#REF!</v>
      </c>
      <c r="D1883" s="52"/>
      <c r="E1883" s="38"/>
      <c r="F1883" s="157" t="e">
        <f>SUM(C1883:E1883)</f>
        <v>#REF!</v>
      </c>
      <c r="G1883" s="158"/>
      <c r="H1883" s="36" t="s">
        <v>366</v>
      </c>
      <c r="I1883" s="68" t="e">
        <f>VLOOKUP($A1876,'CBT Wages'!$B$6:$AE$49,30,0)</f>
        <v>#REF!</v>
      </c>
      <c r="J1883" s="161" t="s">
        <v>367</v>
      </c>
      <c r="K1883" s="162"/>
    </row>
    <row r="1884" spans="1:11">
      <c r="A1884" s="46" t="s">
        <v>368</v>
      </c>
      <c r="B1884" s="50">
        <v>0</v>
      </c>
      <c r="C1884" s="51">
        <v>0</v>
      </c>
      <c r="D1884" s="52"/>
      <c r="E1884" s="38"/>
      <c r="F1884" s="157">
        <f>SUM(D1884:E1884)</f>
        <v>0</v>
      </c>
      <c r="G1884" s="158"/>
      <c r="H1884" s="36" t="s">
        <v>369</v>
      </c>
      <c r="I1884" s="68"/>
      <c r="J1884" s="163"/>
      <c r="K1884" s="164"/>
    </row>
    <row r="1885" spans="1:11">
      <c r="A1885" s="46" t="s">
        <v>370</v>
      </c>
      <c r="B1885" s="50" t="e">
        <f>VLOOKUP($A1876,'CBT Wages'!$B$6:$AE$49,18,0)</f>
        <v>#REF!</v>
      </c>
      <c r="C1885" s="51" t="e">
        <f>VLOOKUP($A1876,'CBT Wages'!$B$6:$AE$49,23,0)</f>
        <v>#REF!</v>
      </c>
      <c r="D1885" s="52"/>
      <c r="E1885" s="38"/>
      <c r="F1885" s="157" t="e">
        <f>SUM(C1885:E1885)</f>
        <v>#REF!</v>
      </c>
      <c r="G1885" s="158"/>
      <c r="H1885" s="36" t="s">
        <v>371</v>
      </c>
      <c r="I1885" s="68"/>
      <c r="J1885" s="163"/>
      <c r="K1885" s="164"/>
    </row>
    <row r="1886" spans="1:11">
      <c r="A1886" s="46" t="s">
        <v>372</v>
      </c>
      <c r="B1886" s="53">
        <v>0</v>
      </c>
      <c r="C1886" s="51" t="e">
        <f>VLOOKUP($A1876,'CBT Wages'!$B$6:$AE$49,25,0)</f>
        <v>#REF!</v>
      </c>
      <c r="D1886" s="52"/>
      <c r="E1886" s="38"/>
      <c r="F1886" s="157" t="e">
        <f>SUM(C1886:E1886)</f>
        <v>#REF!</v>
      </c>
      <c r="G1886" s="158"/>
      <c r="H1886" s="51"/>
      <c r="I1886" s="68"/>
      <c r="J1886" s="163"/>
      <c r="K1886" s="164"/>
    </row>
    <row r="1887" spans="1:11">
      <c r="A1887" s="46" t="s">
        <v>374</v>
      </c>
      <c r="B1887" s="53">
        <v>0</v>
      </c>
      <c r="C1887" s="51" t="e">
        <f>VLOOKUP($A1876,'CBT Wages'!$B$6:$AE$49,26,0)</f>
        <v>#REF!</v>
      </c>
      <c r="D1887" s="52"/>
      <c r="E1887" s="38"/>
      <c r="F1887" s="157" t="e">
        <f>SUM(C1887:E1887)</f>
        <v>#REF!</v>
      </c>
      <c r="G1887" s="158"/>
      <c r="H1887" s="51"/>
      <c r="I1887" s="68"/>
      <c r="J1887" s="163"/>
      <c r="K1887" s="164"/>
    </row>
    <row r="1888" spans="1:11">
      <c r="A1888" s="54" t="s">
        <v>375</v>
      </c>
      <c r="B1888" s="55"/>
      <c r="C1888" s="143"/>
      <c r="D1888" s="144"/>
      <c r="E1888" s="42"/>
      <c r="F1888" s="143">
        <f>SUM(D1888:E1888)</f>
        <v>0</v>
      </c>
      <c r="G1888" s="145"/>
      <c r="H1888" s="40"/>
      <c r="I1888" s="69"/>
      <c r="J1888" s="165"/>
      <c r="K1888" s="152"/>
    </row>
    <row r="1889" spans="1:11">
      <c r="A1889" s="56" t="s">
        <v>320</v>
      </c>
      <c r="B1889" s="57" t="e">
        <f>SUM(B1881:B1888)</f>
        <v>#REF!</v>
      </c>
      <c r="C1889" s="146" t="e">
        <f>SUM(C1881:D1888)</f>
        <v>#REF!</v>
      </c>
      <c r="D1889" s="147"/>
      <c r="E1889" s="58"/>
      <c r="F1889" s="146" t="e">
        <f>SUM(F1881:F1888)+F1879</f>
        <v>#REF!</v>
      </c>
      <c r="G1889" s="148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Wages'!$B$6:$AF$49,6,0)</f>
        <v>#REF!</v>
      </c>
    </row>
    <row r="1891" spans="1:11" ht="15.75">
      <c r="A1891" s="20" t="s">
        <v>337</v>
      </c>
      <c r="B1891" s="21"/>
      <c r="C1891" s="21"/>
      <c r="D1891" s="21"/>
      <c r="E1891" s="178" t="str">
        <f>+$E$1</f>
        <v>Salary Slip Oct 2019</v>
      </c>
      <c r="F1891" s="178"/>
      <c r="G1891" s="178"/>
      <c r="H1891" s="178"/>
      <c r="I1891" s="178"/>
      <c r="J1891" s="178"/>
      <c r="K1891" s="179"/>
    </row>
    <row r="1892" spans="1:11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>
      <c r="A1894" s="30" t="e">
        <f>+'CBT Wages'!#REF!</f>
        <v>#REF!</v>
      </c>
      <c r="B1894" s="31" t="e">
        <f>VLOOKUP($A1894,'CBT Wages'!$B$6:$AE$49,8,0)</f>
        <v>#REF!</v>
      </c>
      <c r="C1894" s="26"/>
      <c r="D1894" s="31" t="e">
        <f>VLOOKUP($A1894,'CBT Wages'!$B$6:$AE$49,9,0)</f>
        <v>#REF!</v>
      </c>
      <c r="E1894" s="31" t="e">
        <f>VLOOKUP($A1894,'CBT Wages'!$B$6:$AE$49,10,0)</f>
        <v>#REF!</v>
      </c>
      <c r="F1894" s="31" t="e">
        <f>VLOOKUP($A1894,'CBT Wages'!$B$6:$AE$49,14,0)</f>
        <v>#REF!</v>
      </c>
      <c r="G1894" s="32" t="e">
        <f>VLOOKUP($A1894,'CBT Wages'!$B$6:$AE$49,5,0)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>
      <c r="A1895" s="34" t="s">
        <v>350</v>
      </c>
      <c r="B1895" s="31" t="e">
        <f>VLOOKUP($A1894,'CBT Wages'!$B$6:$AE$49,3,0)</f>
        <v>#REF!</v>
      </c>
      <c r="C1895" s="21"/>
      <c r="D1895" s="21"/>
      <c r="E1895" s="35"/>
      <c r="F1895" s="35"/>
      <c r="G1895" s="35"/>
      <c r="H1895" s="151" t="s">
        <v>351</v>
      </c>
      <c r="I1895" s="174">
        <v>0</v>
      </c>
      <c r="J1895" s="176"/>
      <c r="K1895" s="174">
        <v>0</v>
      </c>
    </row>
    <row r="1896" spans="1:11">
      <c r="A1896" s="36" t="s">
        <v>352</v>
      </c>
      <c r="B1896" s="27" t="e">
        <f>VLOOKUP($A1894,'CBT Wages'!$B$6:$AE$49,4,0)</f>
        <v>#REF!</v>
      </c>
      <c r="C1896" s="21"/>
      <c r="D1896" s="21"/>
      <c r="E1896" s="28" t="s">
        <v>322</v>
      </c>
      <c r="F1896" s="37" t="e">
        <f>VLOOKUP($A1894,'CBT OT'!$B$6:$O$431,9,0)</f>
        <v>#REF!</v>
      </c>
      <c r="G1896" s="38"/>
      <c r="H1896" s="152"/>
      <c r="I1896" s="175"/>
      <c r="J1896" s="177"/>
      <c r="K1896" s="175"/>
    </row>
    <row r="1897" spans="1:11">
      <c r="A1897" s="39" t="s">
        <v>353</v>
      </c>
      <c r="B1897" s="40" t="e">
        <f>VLOOKUP($A1894,'CBT Wages'!$B$6:$AR$49,44,0)</f>
        <v>#REF!</v>
      </c>
      <c r="C1897" s="41"/>
      <c r="D1897" s="41"/>
      <c r="E1897" s="35" t="s">
        <v>354</v>
      </c>
      <c r="F1897" s="37" t="e">
        <f>VLOOKUP($A1894,'CBT OT'!$B$6:$V$431,16,0)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>
      <c r="A1898" s="168" t="s">
        <v>356</v>
      </c>
      <c r="B1898" s="169"/>
      <c r="C1898" s="163" t="s">
        <v>357</v>
      </c>
      <c r="D1898" s="164"/>
      <c r="E1898" s="45"/>
      <c r="F1898" s="170" t="s">
        <v>358</v>
      </c>
      <c r="G1898" s="164"/>
      <c r="H1898" s="171" t="s">
        <v>359</v>
      </c>
      <c r="I1898" s="161"/>
      <c r="J1898" s="172" t="s">
        <v>360</v>
      </c>
      <c r="K1898" s="173"/>
    </row>
    <row r="1899" spans="1:11">
      <c r="A1899" s="46" t="s">
        <v>361</v>
      </c>
      <c r="B1899" s="47" t="e">
        <f>VLOOKUP($A1894,'CBT Wages'!$B$6:$AE$49,15,0)</f>
        <v>#REF!</v>
      </c>
      <c r="C1899" s="31" t="e">
        <f>VLOOKUP($A1894,'CBT Wages'!$B$6:$AE$49,20,0)</f>
        <v>#REF!</v>
      </c>
      <c r="D1899" s="48"/>
      <c r="E1899" s="49"/>
      <c r="F1899" s="153" t="e">
        <f>SUM(C1899:E1899)</f>
        <v>#REF!</v>
      </c>
      <c r="G1899" s="154"/>
      <c r="H1899" s="34" t="s">
        <v>362</v>
      </c>
      <c r="I1899" s="26" t="e">
        <f>VLOOKUP($A1894,'CBT Wages'!$B$6:$AE$49,29,0)</f>
        <v>#REF!</v>
      </c>
      <c r="J1899" s="155"/>
      <c r="K1899" s="156"/>
    </row>
    <row r="1900" spans="1:11" ht="14.25">
      <c r="A1900" s="46" t="s">
        <v>363</v>
      </c>
      <c r="B1900" s="50" t="e">
        <f>VLOOKUP($A1894,'CBT Wages'!$B$6:$AE$49,16,0)</f>
        <v>#REF!</v>
      </c>
      <c r="C1900" s="51" t="e">
        <f>VLOOKUP($A1894,'CBT Wages'!$B$6:$AE$49,21,0)</f>
        <v>#REF!</v>
      </c>
      <c r="D1900" s="52"/>
      <c r="E1900" s="38"/>
      <c r="F1900" s="157" t="e">
        <f>SUM(C1900:E1900)</f>
        <v>#REF!</v>
      </c>
      <c r="G1900" s="158"/>
      <c r="H1900" s="36" t="s">
        <v>364</v>
      </c>
      <c r="I1900" s="68" t="e">
        <f>VLOOKUP($A1894,'CBT Wages'!$B$6:$AE$49,28,0)</f>
        <v>#REF!</v>
      </c>
      <c r="J1900" s="159" t="e">
        <f>F1907-I1907</f>
        <v>#REF!</v>
      </c>
      <c r="K1900" s="160"/>
    </row>
    <row r="1901" spans="1:11">
      <c r="A1901" s="46" t="s">
        <v>365</v>
      </c>
      <c r="B1901" s="50" t="e">
        <f>VLOOKUP($A1894,'CBT Wages'!$B$6:$AE$49,17,0)</f>
        <v>#REF!</v>
      </c>
      <c r="C1901" s="51" t="e">
        <f>VLOOKUP($A1894,'CBT Wages'!$B$6:$AE$49,22,0)</f>
        <v>#REF!</v>
      </c>
      <c r="D1901" s="52"/>
      <c r="E1901" s="38"/>
      <c r="F1901" s="157" t="e">
        <f>SUM(C1901:E1901)</f>
        <v>#REF!</v>
      </c>
      <c r="G1901" s="158"/>
      <c r="H1901" s="36" t="s">
        <v>366</v>
      </c>
      <c r="I1901" s="68" t="e">
        <f>VLOOKUP($A1894,'CBT Wages'!$B$6:$AE$49,30,0)</f>
        <v>#REF!</v>
      </c>
      <c r="J1901" s="161" t="s">
        <v>367</v>
      </c>
      <c r="K1901" s="162"/>
    </row>
    <row r="1902" spans="1:11">
      <c r="A1902" s="46" t="s">
        <v>368</v>
      </c>
      <c r="B1902" s="50">
        <v>0</v>
      </c>
      <c r="C1902" s="51">
        <v>0</v>
      </c>
      <c r="D1902" s="52"/>
      <c r="E1902" s="38"/>
      <c r="F1902" s="157">
        <f>SUM(D1902:E1902)</f>
        <v>0</v>
      </c>
      <c r="G1902" s="158"/>
      <c r="H1902" s="36" t="s">
        <v>369</v>
      </c>
      <c r="I1902" s="68"/>
      <c r="J1902" s="163"/>
      <c r="K1902" s="164"/>
    </row>
    <row r="1903" spans="1:11">
      <c r="A1903" s="46" t="s">
        <v>370</v>
      </c>
      <c r="B1903" s="50" t="e">
        <f>VLOOKUP($A1894,'CBT Wages'!$B$6:$AE$49,18,0)</f>
        <v>#REF!</v>
      </c>
      <c r="C1903" s="51" t="e">
        <f>VLOOKUP($A1894,'CBT Wages'!$B$6:$AE$49,23,0)</f>
        <v>#REF!</v>
      </c>
      <c r="D1903" s="52"/>
      <c r="E1903" s="38"/>
      <c r="F1903" s="157" t="e">
        <f>SUM(C1903:E1903)</f>
        <v>#REF!</v>
      </c>
      <c r="G1903" s="158"/>
      <c r="H1903" s="36" t="s">
        <v>371</v>
      </c>
      <c r="I1903" s="68"/>
      <c r="J1903" s="163"/>
      <c r="K1903" s="164"/>
    </row>
    <row r="1904" spans="1:11">
      <c r="A1904" s="46" t="s">
        <v>372</v>
      </c>
      <c r="B1904" s="53">
        <v>0</v>
      </c>
      <c r="C1904" s="51" t="e">
        <f>VLOOKUP($A1894,'CBT Wages'!$B$6:$AE$49,25,0)</f>
        <v>#REF!</v>
      </c>
      <c r="D1904" s="52"/>
      <c r="E1904" s="38"/>
      <c r="F1904" s="157" t="e">
        <f>SUM(C1904:E1904)</f>
        <v>#REF!</v>
      </c>
      <c r="G1904" s="158"/>
      <c r="H1904" s="51"/>
      <c r="I1904" s="68"/>
      <c r="J1904" s="163"/>
      <c r="K1904" s="164"/>
    </row>
    <row r="1905" spans="1:11">
      <c r="A1905" s="46" t="s">
        <v>374</v>
      </c>
      <c r="B1905" s="53">
        <v>0</v>
      </c>
      <c r="C1905" s="51" t="e">
        <f>VLOOKUP($A1894,'CBT Wages'!$B$6:$AE$49,26,0)</f>
        <v>#REF!</v>
      </c>
      <c r="D1905" s="52"/>
      <c r="E1905" s="38"/>
      <c r="F1905" s="157" t="e">
        <f>SUM(C1905:E1905)</f>
        <v>#REF!</v>
      </c>
      <c r="G1905" s="158"/>
      <c r="H1905" s="51"/>
      <c r="I1905" s="68"/>
      <c r="J1905" s="163"/>
      <c r="K1905" s="164"/>
    </row>
    <row r="1906" spans="1:11">
      <c r="A1906" s="54" t="s">
        <v>375</v>
      </c>
      <c r="B1906" s="55"/>
      <c r="C1906" s="143"/>
      <c r="D1906" s="144"/>
      <c r="E1906" s="42"/>
      <c r="F1906" s="143">
        <f>SUM(D1906:E1906)</f>
        <v>0</v>
      </c>
      <c r="G1906" s="145"/>
      <c r="H1906" s="40"/>
      <c r="I1906" s="69"/>
      <c r="J1906" s="165"/>
      <c r="K1906" s="152"/>
    </row>
    <row r="1907" spans="1:11">
      <c r="A1907" s="56" t="s">
        <v>320</v>
      </c>
      <c r="B1907" s="57" t="e">
        <f>SUM(B1899:B1906)</f>
        <v>#REF!</v>
      </c>
      <c r="C1907" s="146" t="e">
        <f>SUM(C1899:D1906)</f>
        <v>#REF!</v>
      </c>
      <c r="D1907" s="147"/>
      <c r="E1907" s="58"/>
      <c r="F1907" s="146" t="e">
        <f>SUM(F1899:F1906)+F1897</f>
        <v>#REF!</v>
      </c>
      <c r="G1907" s="148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Wages'!$B$6:$AF$49,6,0)</f>
        <v>#REF!</v>
      </c>
    </row>
    <row r="1909" spans="1:11" ht="15.75">
      <c r="A1909" s="20" t="s">
        <v>337</v>
      </c>
      <c r="B1909" s="21"/>
      <c r="C1909" s="21"/>
      <c r="D1909" s="21"/>
      <c r="E1909" s="178" t="str">
        <f>+$E$1</f>
        <v>Salary Slip Oct 2019</v>
      </c>
      <c r="F1909" s="178"/>
      <c r="G1909" s="178"/>
      <c r="H1909" s="178"/>
      <c r="I1909" s="178"/>
      <c r="J1909" s="178"/>
      <c r="K1909" s="179"/>
    </row>
    <row r="1910" spans="1:11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>
      <c r="A1912" s="30" t="e">
        <f>+'CBT Wages'!#REF!</f>
        <v>#REF!</v>
      </c>
      <c r="B1912" s="31" t="e">
        <f>VLOOKUP($A1912,'CBT Wages'!$B$6:$AE$49,8,0)</f>
        <v>#REF!</v>
      </c>
      <c r="C1912" s="26"/>
      <c r="D1912" s="31" t="e">
        <f>VLOOKUP($A1912,'CBT Wages'!$B$6:$AE$49,9,0)</f>
        <v>#REF!</v>
      </c>
      <c r="E1912" s="31" t="e">
        <f>VLOOKUP($A1912,'CBT Wages'!$B$6:$AE$49,10,0)</f>
        <v>#REF!</v>
      </c>
      <c r="F1912" s="31" t="e">
        <f>VLOOKUP($A1912,'CBT Wages'!$B$6:$AE$49,14,0)</f>
        <v>#REF!</v>
      </c>
      <c r="G1912" s="32" t="e">
        <f>VLOOKUP($A1912,'CBT Wages'!$B$6:$AE$49,5,0)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>
      <c r="A1913" s="34" t="s">
        <v>350</v>
      </c>
      <c r="B1913" s="31" t="e">
        <f>VLOOKUP($A1912,'CBT Wages'!$B$6:$AE$49,3,0)</f>
        <v>#REF!</v>
      </c>
      <c r="C1913" s="21"/>
      <c r="D1913" s="21"/>
      <c r="E1913" s="35"/>
      <c r="F1913" s="35"/>
      <c r="G1913" s="35"/>
      <c r="H1913" s="151" t="s">
        <v>351</v>
      </c>
      <c r="I1913" s="174">
        <v>0</v>
      </c>
      <c r="J1913" s="176"/>
      <c r="K1913" s="174">
        <v>0</v>
      </c>
    </row>
    <row r="1914" spans="1:11">
      <c r="A1914" s="36" t="s">
        <v>352</v>
      </c>
      <c r="B1914" s="27" t="e">
        <f>VLOOKUP($A1912,'CBT Wages'!$B$6:$AE$49,4,0)</f>
        <v>#REF!</v>
      </c>
      <c r="C1914" s="21"/>
      <c r="D1914" s="21"/>
      <c r="E1914" s="28" t="s">
        <v>322</v>
      </c>
      <c r="F1914" s="37" t="e">
        <f>VLOOKUP($A1912,'CBT OT'!$B$6:$O$431,9,0)</f>
        <v>#REF!</v>
      </c>
      <c r="G1914" s="38"/>
      <c r="H1914" s="152"/>
      <c r="I1914" s="175"/>
      <c r="J1914" s="177"/>
      <c r="K1914" s="175"/>
    </row>
    <row r="1915" spans="1:11">
      <c r="A1915" s="39" t="s">
        <v>353</v>
      </c>
      <c r="B1915" s="40" t="e">
        <f>VLOOKUP($A1912,'CBT Wages'!$B$6:$AR$49,44,0)</f>
        <v>#REF!</v>
      </c>
      <c r="C1915" s="41"/>
      <c r="D1915" s="41"/>
      <c r="E1915" s="35" t="s">
        <v>354</v>
      </c>
      <c r="F1915" s="37" t="e">
        <f>VLOOKUP($A1912,'CBT OT'!$B$6:$V$431,16,0)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>
      <c r="A1916" s="168" t="s">
        <v>356</v>
      </c>
      <c r="B1916" s="169"/>
      <c r="C1916" s="163" t="s">
        <v>357</v>
      </c>
      <c r="D1916" s="164"/>
      <c r="E1916" s="45"/>
      <c r="F1916" s="170" t="s">
        <v>358</v>
      </c>
      <c r="G1916" s="164"/>
      <c r="H1916" s="171" t="s">
        <v>359</v>
      </c>
      <c r="I1916" s="161"/>
      <c r="J1916" s="172" t="s">
        <v>360</v>
      </c>
      <c r="K1916" s="173"/>
    </row>
    <row r="1917" spans="1:11">
      <c r="A1917" s="46" t="s">
        <v>361</v>
      </c>
      <c r="B1917" s="47" t="e">
        <f>VLOOKUP($A1912,'CBT Wages'!$B$6:$AE$49,15,0)</f>
        <v>#REF!</v>
      </c>
      <c r="C1917" s="31" t="e">
        <f>VLOOKUP($A1912,'CBT Wages'!$B$6:$AE$49,20,0)</f>
        <v>#REF!</v>
      </c>
      <c r="D1917" s="48"/>
      <c r="E1917" s="49"/>
      <c r="F1917" s="153" t="e">
        <f>SUM(C1917:E1917)</f>
        <v>#REF!</v>
      </c>
      <c r="G1917" s="154"/>
      <c r="H1917" s="34" t="s">
        <v>362</v>
      </c>
      <c r="I1917" s="26" t="e">
        <f>VLOOKUP($A1912,'CBT Wages'!$B$6:$AE$49,29,0)</f>
        <v>#REF!</v>
      </c>
      <c r="J1917" s="155"/>
      <c r="K1917" s="156"/>
    </row>
    <row r="1918" spans="1:11" ht="14.25">
      <c r="A1918" s="46" t="s">
        <v>363</v>
      </c>
      <c r="B1918" s="50" t="e">
        <f>VLOOKUP($A1912,'CBT Wages'!$B$6:$AE$49,16,0)</f>
        <v>#REF!</v>
      </c>
      <c r="C1918" s="51" t="e">
        <f>VLOOKUP($A1912,'CBT Wages'!$B$6:$AE$49,21,0)</f>
        <v>#REF!</v>
      </c>
      <c r="D1918" s="52"/>
      <c r="E1918" s="38"/>
      <c r="F1918" s="157" t="e">
        <f>SUM(C1918:E1918)</f>
        <v>#REF!</v>
      </c>
      <c r="G1918" s="158"/>
      <c r="H1918" s="36" t="s">
        <v>364</v>
      </c>
      <c r="I1918" s="68" t="e">
        <f>VLOOKUP($A1912,'CBT Wages'!$B$6:$AE$49,28,0)</f>
        <v>#REF!</v>
      </c>
      <c r="J1918" s="159" t="e">
        <f>F1925-I1925</f>
        <v>#REF!</v>
      </c>
      <c r="K1918" s="160"/>
    </row>
    <row r="1919" spans="1:11">
      <c r="A1919" s="46" t="s">
        <v>365</v>
      </c>
      <c r="B1919" s="50" t="e">
        <f>VLOOKUP($A1912,'CBT Wages'!$B$6:$AE$49,17,0)</f>
        <v>#REF!</v>
      </c>
      <c r="C1919" s="51" t="e">
        <f>VLOOKUP($A1912,'CBT Wages'!$B$6:$AE$49,22,0)</f>
        <v>#REF!</v>
      </c>
      <c r="D1919" s="52"/>
      <c r="E1919" s="38"/>
      <c r="F1919" s="157" t="e">
        <f>SUM(C1919:E1919)</f>
        <v>#REF!</v>
      </c>
      <c r="G1919" s="158"/>
      <c r="H1919" s="36" t="s">
        <v>366</v>
      </c>
      <c r="I1919" s="68" t="e">
        <f>VLOOKUP($A1912,'CBT Wages'!$B$6:$AE$49,30,0)</f>
        <v>#REF!</v>
      </c>
      <c r="J1919" s="161" t="s">
        <v>367</v>
      </c>
      <c r="K1919" s="162"/>
    </row>
    <row r="1920" spans="1:11">
      <c r="A1920" s="46" t="s">
        <v>368</v>
      </c>
      <c r="B1920" s="50">
        <v>0</v>
      </c>
      <c r="C1920" s="51">
        <v>0</v>
      </c>
      <c r="D1920" s="52"/>
      <c r="E1920" s="38"/>
      <c r="F1920" s="157">
        <f>SUM(D1920:E1920)</f>
        <v>0</v>
      </c>
      <c r="G1920" s="158"/>
      <c r="H1920" s="36" t="s">
        <v>369</v>
      </c>
      <c r="I1920" s="68"/>
      <c r="J1920" s="163"/>
      <c r="K1920" s="164"/>
    </row>
    <row r="1921" spans="1:11">
      <c r="A1921" s="46" t="s">
        <v>370</v>
      </c>
      <c r="B1921" s="50" t="e">
        <f>VLOOKUP($A1912,'CBT Wages'!$B$6:$AE$49,18,0)</f>
        <v>#REF!</v>
      </c>
      <c r="C1921" s="51" t="e">
        <f>VLOOKUP($A1912,'CBT Wages'!$B$6:$AE$49,23,0)</f>
        <v>#REF!</v>
      </c>
      <c r="D1921" s="52"/>
      <c r="E1921" s="38"/>
      <c r="F1921" s="157" t="e">
        <f>SUM(C1921:E1921)</f>
        <v>#REF!</v>
      </c>
      <c r="G1921" s="158"/>
      <c r="H1921" s="36" t="s">
        <v>371</v>
      </c>
      <c r="I1921" s="68"/>
      <c r="J1921" s="163"/>
      <c r="K1921" s="164"/>
    </row>
    <row r="1922" spans="1:11">
      <c r="A1922" s="46" t="s">
        <v>372</v>
      </c>
      <c r="B1922" s="53">
        <v>0</v>
      </c>
      <c r="C1922" s="51" t="e">
        <f>VLOOKUP($A1912,'CBT Wages'!$B$6:$AE$49,25,0)</f>
        <v>#REF!</v>
      </c>
      <c r="D1922" s="52"/>
      <c r="E1922" s="38"/>
      <c r="F1922" s="157" t="e">
        <f>SUM(C1922:E1922)</f>
        <v>#REF!</v>
      </c>
      <c r="G1922" s="158"/>
      <c r="H1922" s="51"/>
      <c r="I1922" s="68"/>
      <c r="J1922" s="163"/>
      <c r="K1922" s="164"/>
    </row>
    <row r="1923" spans="1:11">
      <c r="A1923" s="46" t="s">
        <v>374</v>
      </c>
      <c r="B1923" s="53">
        <v>0</v>
      </c>
      <c r="C1923" s="51" t="e">
        <f>VLOOKUP($A1912,'CBT Wages'!$B$6:$AE$49,26,0)</f>
        <v>#REF!</v>
      </c>
      <c r="D1923" s="52"/>
      <c r="E1923" s="38"/>
      <c r="F1923" s="157" t="e">
        <f>SUM(C1923:E1923)</f>
        <v>#REF!</v>
      </c>
      <c r="G1923" s="158"/>
      <c r="H1923" s="51"/>
      <c r="I1923" s="68"/>
      <c r="J1923" s="163"/>
      <c r="K1923" s="164"/>
    </row>
    <row r="1924" spans="1:11">
      <c r="A1924" s="54" t="s">
        <v>375</v>
      </c>
      <c r="B1924" s="55"/>
      <c r="C1924" s="143"/>
      <c r="D1924" s="144"/>
      <c r="E1924" s="42"/>
      <c r="F1924" s="143">
        <f>SUM(D1924:E1924)</f>
        <v>0</v>
      </c>
      <c r="G1924" s="145"/>
      <c r="H1924" s="40"/>
      <c r="I1924" s="69"/>
      <c r="J1924" s="165"/>
      <c r="K1924" s="152"/>
    </row>
    <row r="1925" spans="1:11">
      <c r="A1925" s="56" t="s">
        <v>320</v>
      </c>
      <c r="B1925" s="57" t="e">
        <f>SUM(B1917:B1924)</f>
        <v>#REF!</v>
      </c>
      <c r="C1925" s="146" t="e">
        <f>SUM(C1917:D1924)</f>
        <v>#REF!</v>
      </c>
      <c r="D1925" s="147"/>
      <c r="E1925" s="58"/>
      <c r="F1925" s="146" t="e">
        <f>SUM(F1917:F1924)+F1915</f>
        <v>#REF!</v>
      </c>
      <c r="G1925" s="148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Wages'!$B$6:$AF$49,6,0)</f>
        <v>#REF!</v>
      </c>
    </row>
    <row r="1927" spans="1:11" ht="15.75">
      <c r="A1927" s="20" t="s">
        <v>337</v>
      </c>
      <c r="B1927" s="21"/>
      <c r="C1927" s="21"/>
      <c r="D1927" s="21"/>
      <c r="E1927" s="178" t="str">
        <f>+$E$1</f>
        <v>Salary Slip Oct 2019</v>
      </c>
      <c r="F1927" s="178"/>
      <c r="G1927" s="178"/>
      <c r="H1927" s="178"/>
      <c r="I1927" s="178"/>
      <c r="J1927" s="178"/>
      <c r="K1927" s="179"/>
    </row>
    <row r="1928" spans="1:11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>
      <c r="A1930" s="30" t="e">
        <f>+'CBT Wages'!#REF!</f>
        <v>#REF!</v>
      </c>
      <c r="B1930" s="31" t="e">
        <f>VLOOKUP($A1930,'CBT Wages'!$B$6:$AE$49,8,0)</f>
        <v>#REF!</v>
      </c>
      <c r="C1930" s="26"/>
      <c r="D1930" s="31" t="e">
        <f>VLOOKUP($A1930,'CBT Wages'!$B$6:$AE$49,9,0)</f>
        <v>#REF!</v>
      </c>
      <c r="E1930" s="31" t="e">
        <f>VLOOKUP($A1930,'CBT Wages'!$B$6:$AE$49,10,0)</f>
        <v>#REF!</v>
      </c>
      <c r="F1930" s="31" t="e">
        <f>VLOOKUP($A1930,'CBT Wages'!$B$6:$AE$49,14,0)</f>
        <v>#REF!</v>
      </c>
      <c r="G1930" s="32" t="e">
        <f>VLOOKUP($A1930,'CBT Wages'!$B$6:$AE$49,5,0)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>
      <c r="A1931" s="34" t="s">
        <v>350</v>
      </c>
      <c r="B1931" s="31" t="e">
        <f>VLOOKUP($A1930,'CBT Wages'!$B$6:$AE$49,3,0)</f>
        <v>#REF!</v>
      </c>
      <c r="C1931" s="21"/>
      <c r="D1931" s="21"/>
      <c r="E1931" s="35"/>
      <c r="F1931" s="35"/>
      <c r="G1931" s="35"/>
      <c r="H1931" s="151" t="s">
        <v>351</v>
      </c>
      <c r="I1931" s="174">
        <v>0</v>
      </c>
      <c r="J1931" s="176"/>
      <c r="K1931" s="174">
        <v>0</v>
      </c>
    </row>
    <row r="1932" spans="1:11">
      <c r="A1932" s="36" t="s">
        <v>352</v>
      </c>
      <c r="B1932" s="27" t="e">
        <f>VLOOKUP($A1930,'CBT Wages'!$B$6:$AE$49,4,0)</f>
        <v>#REF!</v>
      </c>
      <c r="C1932" s="21"/>
      <c r="D1932" s="21"/>
      <c r="E1932" s="28" t="s">
        <v>322</v>
      </c>
      <c r="F1932" s="37" t="e">
        <f>VLOOKUP($A1930,'CBT OT'!$B$6:$O$431,9,0)</f>
        <v>#REF!</v>
      </c>
      <c r="G1932" s="38"/>
      <c r="H1932" s="152"/>
      <c r="I1932" s="175"/>
      <c r="J1932" s="177"/>
      <c r="K1932" s="175"/>
    </row>
    <row r="1933" spans="1:11">
      <c r="A1933" s="39" t="s">
        <v>353</v>
      </c>
      <c r="B1933" s="40" t="e">
        <f>VLOOKUP($A1930,'CBT Wages'!$B$6:$AR$49,44,0)</f>
        <v>#REF!</v>
      </c>
      <c r="C1933" s="41"/>
      <c r="D1933" s="41"/>
      <c r="E1933" s="35" t="s">
        <v>354</v>
      </c>
      <c r="F1933" s="37" t="e">
        <f>VLOOKUP($A1930,'CBT OT'!$B$6:$V$431,16,0)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>
      <c r="A1934" s="168" t="s">
        <v>356</v>
      </c>
      <c r="B1934" s="169"/>
      <c r="C1934" s="163" t="s">
        <v>357</v>
      </c>
      <c r="D1934" s="164"/>
      <c r="E1934" s="45"/>
      <c r="F1934" s="170" t="s">
        <v>358</v>
      </c>
      <c r="G1934" s="164"/>
      <c r="H1934" s="171" t="s">
        <v>359</v>
      </c>
      <c r="I1934" s="161"/>
      <c r="J1934" s="172" t="s">
        <v>360</v>
      </c>
      <c r="K1934" s="173"/>
    </row>
    <row r="1935" spans="1:11">
      <c r="A1935" s="46" t="s">
        <v>361</v>
      </c>
      <c r="B1935" s="47" t="e">
        <f>VLOOKUP($A1930,'CBT Wages'!$B$6:$AE$49,15,0)</f>
        <v>#REF!</v>
      </c>
      <c r="C1935" s="31" t="e">
        <f>VLOOKUP($A1930,'CBT Wages'!$B$6:$AE$49,20,0)</f>
        <v>#REF!</v>
      </c>
      <c r="D1935" s="48"/>
      <c r="E1935" s="49"/>
      <c r="F1935" s="153" t="e">
        <f>SUM(C1935:E1935)</f>
        <v>#REF!</v>
      </c>
      <c r="G1935" s="154"/>
      <c r="H1935" s="34" t="s">
        <v>362</v>
      </c>
      <c r="I1935" s="26" t="e">
        <f>VLOOKUP($A1930,'CBT Wages'!$B$6:$AE$49,29,0)</f>
        <v>#REF!</v>
      </c>
      <c r="J1935" s="155"/>
      <c r="K1935" s="156"/>
    </row>
    <row r="1936" spans="1:11" ht="14.25">
      <c r="A1936" s="46" t="s">
        <v>363</v>
      </c>
      <c r="B1936" s="50" t="e">
        <f>VLOOKUP($A1930,'CBT Wages'!$B$6:$AE$49,16,0)</f>
        <v>#REF!</v>
      </c>
      <c r="C1936" s="51" t="e">
        <f>VLOOKUP($A1930,'CBT Wages'!$B$6:$AE$49,21,0)</f>
        <v>#REF!</v>
      </c>
      <c r="D1936" s="52"/>
      <c r="E1936" s="38"/>
      <c r="F1936" s="157" t="e">
        <f>SUM(C1936:E1936)</f>
        <v>#REF!</v>
      </c>
      <c r="G1936" s="158"/>
      <c r="H1936" s="36" t="s">
        <v>364</v>
      </c>
      <c r="I1936" s="68" t="e">
        <f>VLOOKUP($A1930,'CBT Wages'!$B$6:$AE$49,28,0)</f>
        <v>#REF!</v>
      </c>
      <c r="J1936" s="159" t="e">
        <f>F1943-I1943</f>
        <v>#REF!</v>
      </c>
      <c r="K1936" s="160"/>
    </row>
    <row r="1937" spans="1:11">
      <c r="A1937" s="46" t="s">
        <v>365</v>
      </c>
      <c r="B1937" s="50" t="e">
        <f>VLOOKUP($A1930,'CBT Wages'!$B$6:$AE$49,17,0)</f>
        <v>#REF!</v>
      </c>
      <c r="C1937" s="51" t="e">
        <f>VLOOKUP($A1930,'CBT Wages'!$B$6:$AE$49,22,0)</f>
        <v>#REF!</v>
      </c>
      <c r="D1937" s="52"/>
      <c r="E1937" s="38"/>
      <c r="F1937" s="157" t="e">
        <f>SUM(C1937:E1937)</f>
        <v>#REF!</v>
      </c>
      <c r="G1937" s="158"/>
      <c r="H1937" s="36" t="s">
        <v>366</v>
      </c>
      <c r="I1937" s="68" t="e">
        <f>VLOOKUP($A1930,'CBT Wages'!$B$6:$AE$49,30,0)</f>
        <v>#REF!</v>
      </c>
      <c r="J1937" s="161" t="s">
        <v>367</v>
      </c>
      <c r="K1937" s="162"/>
    </row>
    <row r="1938" spans="1:11">
      <c r="A1938" s="46" t="s">
        <v>368</v>
      </c>
      <c r="B1938" s="50">
        <v>0</v>
      </c>
      <c r="C1938" s="51">
        <v>0</v>
      </c>
      <c r="D1938" s="52"/>
      <c r="E1938" s="38"/>
      <c r="F1938" s="157">
        <f>SUM(D1938:E1938)</f>
        <v>0</v>
      </c>
      <c r="G1938" s="158"/>
      <c r="H1938" s="36" t="s">
        <v>369</v>
      </c>
      <c r="I1938" s="68"/>
      <c r="J1938" s="163"/>
      <c r="K1938" s="164"/>
    </row>
    <row r="1939" spans="1:11">
      <c r="A1939" s="46" t="s">
        <v>370</v>
      </c>
      <c r="B1939" s="50" t="e">
        <f>VLOOKUP($A1930,'CBT Wages'!$B$6:$AE$49,18,0)</f>
        <v>#REF!</v>
      </c>
      <c r="C1939" s="51" t="e">
        <f>VLOOKUP($A1930,'CBT Wages'!$B$6:$AE$49,23,0)</f>
        <v>#REF!</v>
      </c>
      <c r="D1939" s="52"/>
      <c r="E1939" s="38"/>
      <c r="F1939" s="157" t="e">
        <f>SUM(C1939:E1939)</f>
        <v>#REF!</v>
      </c>
      <c r="G1939" s="158"/>
      <c r="H1939" s="36" t="s">
        <v>371</v>
      </c>
      <c r="I1939" s="68"/>
      <c r="J1939" s="163"/>
      <c r="K1939" s="164"/>
    </row>
    <row r="1940" spans="1:11">
      <c r="A1940" s="46" t="s">
        <v>372</v>
      </c>
      <c r="B1940" s="53">
        <v>0</v>
      </c>
      <c r="C1940" s="51" t="e">
        <f>VLOOKUP($A1930,'CBT Wages'!$B$6:$AE$49,25,0)</f>
        <v>#REF!</v>
      </c>
      <c r="D1940" s="52"/>
      <c r="E1940" s="38"/>
      <c r="F1940" s="157" t="e">
        <f>SUM(C1940:E1940)</f>
        <v>#REF!</v>
      </c>
      <c r="G1940" s="158"/>
      <c r="H1940" s="51"/>
      <c r="I1940" s="68"/>
      <c r="J1940" s="163"/>
      <c r="K1940" s="164"/>
    </row>
    <row r="1941" spans="1:11">
      <c r="A1941" s="46" t="s">
        <v>374</v>
      </c>
      <c r="B1941" s="53">
        <v>0</v>
      </c>
      <c r="C1941" s="51" t="e">
        <f>VLOOKUP($A1930,'CBT Wages'!$B$6:$AE$49,26,0)</f>
        <v>#REF!</v>
      </c>
      <c r="D1941" s="52"/>
      <c r="E1941" s="38"/>
      <c r="F1941" s="157" t="e">
        <f>SUM(C1941:E1941)</f>
        <v>#REF!</v>
      </c>
      <c r="G1941" s="158"/>
      <c r="H1941" s="51"/>
      <c r="I1941" s="68"/>
      <c r="J1941" s="163"/>
      <c r="K1941" s="164"/>
    </row>
    <row r="1942" spans="1:11">
      <c r="A1942" s="54" t="s">
        <v>375</v>
      </c>
      <c r="B1942" s="55"/>
      <c r="C1942" s="143"/>
      <c r="D1942" s="144"/>
      <c r="E1942" s="42"/>
      <c r="F1942" s="143">
        <f>SUM(D1942:E1942)</f>
        <v>0</v>
      </c>
      <c r="G1942" s="145"/>
      <c r="H1942" s="40"/>
      <c r="I1942" s="69"/>
      <c r="J1942" s="165"/>
      <c r="K1942" s="152"/>
    </row>
    <row r="1943" spans="1:11">
      <c r="A1943" s="56" t="s">
        <v>320</v>
      </c>
      <c r="B1943" s="57" t="e">
        <f>SUM(B1935:B1942)</f>
        <v>#REF!</v>
      </c>
      <c r="C1943" s="146" t="e">
        <f>SUM(C1935:D1942)</f>
        <v>#REF!</v>
      </c>
      <c r="D1943" s="147"/>
      <c r="E1943" s="58"/>
      <c r="F1943" s="146" t="e">
        <f>SUM(F1935:F1942)+F1933</f>
        <v>#REF!</v>
      </c>
      <c r="G1943" s="148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Wages'!$B$6:$AF$49,6,0)</f>
        <v>#REF!</v>
      </c>
    </row>
    <row r="1945" spans="1:11" ht="15.75">
      <c r="A1945" s="20" t="s">
        <v>337</v>
      </c>
      <c r="B1945" s="21"/>
      <c r="C1945" s="21"/>
      <c r="D1945" s="21"/>
      <c r="E1945" s="178" t="str">
        <f>+$E$1</f>
        <v>Salary Slip Oct 2019</v>
      </c>
      <c r="F1945" s="178"/>
      <c r="G1945" s="178"/>
      <c r="H1945" s="178"/>
      <c r="I1945" s="178"/>
      <c r="J1945" s="178"/>
      <c r="K1945" s="179"/>
    </row>
    <row r="1946" spans="1:11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>
      <c r="A1948" s="30" t="e">
        <f>+'CBT Wages'!#REF!</f>
        <v>#REF!</v>
      </c>
      <c r="B1948" s="31" t="e">
        <f>VLOOKUP($A1948,'CBT Wages'!$B$6:$AE$49,8,0)</f>
        <v>#REF!</v>
      </c>
      <c r="C1948" s="26"/>
      <c r="D1948" s="31" t="e">
        <f>VLOOKUP($A1948,'CBT Wages'!$B$6:$AE$49,9,0)</f>
        <v>#REF!</v>
      </c>
      <c r="E1948" s="31" t="e">
        <f>VLOOKUP($A1948,'CBT Wages'!$B$6:$AE$49,10,0)</f>
        <v>#REF!</v>
      </c>
      <c r="F1948" s="31" t="e">
        <f>VLOOKUP($A1948,'CBT Wages'!$B$6:$AE$49,14,0)</f>
        <v>#REF!</v>
      </c>
      <c r="G1948" s="32" t="e">
        <f>VLOOKUP($A1948,'CBT Wages'!$B$6:$AE$49,5,0)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>
      <c r="A1949" s="34" t="s">
        <v>350</v>
      </c>
      <c r="B1949" s="31" t="e">
        <f>VLOOKUP($A1948,'CBT Wages'!$B$6:$AE$49,3,0)</f>
        <v>#REF!</v>
      </c>
      <c r="C1949" s="21"/>
      <c r="D1949" s="21"/>
      <c r="E1949" s="35"/>
      <c r="F1949" s="35"/>
      <c r="G1949" s="35"/>
      <c r="H1949" s="151" t="s">
        <v>351</v>
      </c>
      <c r="I1949" s="174">
        <v>0</v>
      </c>
      <c r="J1949" s="176"/>
      <c r="K1949" s="174">
        <v>0</v>
      </c>
    </row>
    <row r="1950" spans="1:11">
      <c r="A1950" s="36" t="s">
        <v>352</v>
      </c>
      <c r="B1950" s="27" t="e">
        <f>VLOOKUP($A1948,'CBT Wages'!$B$6:$AE$49,4,0)</f>
        <v>#REF!</v>
      </c>
      <c r="C1950" s="21"/>
      <c r="D1950" s="21"/>
      <c r="E1950" s="28" t="s">
        <v>322</v>
      </c>
      <c r="F1950" s="37" t="e">
        <f>VLOOKUP($A1948,'CBT OT'!$B$6:$O$431,9,0)</f>
        <v>#REF!</v>
      </c>
      <c r="G1950" s="38"/>
      <c r="H1950" s="152"/>
      <c r="I1950" s="175"/>
      <c r="J1950" s="177"/>
      <c r="K1950" s="175"/>
    </row>
    <row r="1951" spans="1:11">
      <c r="A1951" s="39" t="s">
        <v>353</v>
      </c>
      <c r="B1951" s="40" t="e">
        <f>VLOOKUP($A1948,'CBT Wages'!$B$6:$AR$49,44,0)</f>
        <v>#REF!</v>
      </c>
      <c r="C1951" s="41"/>
      <c r="D1951" s="41"/>
      <c r="E1951" s="35" t="s">
        <v>354</v>
      </c>
      <c r="F1951" s="37" t="e">
        <f>VLOOKUP($A1948,'CBT OT'!$B$6:$V$431,16,0)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>
      <c r="A1952" s="168" t="s">
        <v>356</v>
      </c>
      <c r="B1952" s="169"/>
      <c r="C1952" s="163" t="s">
        <v>357</v>
      </c>
      <c r="D1952" s="164"/>
      <c r="E1952" s="45"/>
      <c r="F1952" s="170" t="s">
        <v>358</v>
      </c>
      <c r="G1952" s="164"/>
      <c r="H1952" s="171" t="s">
        <v>359</v>
      </c>
      <c r="I1952" s="161"/>
      <c r="J1952" s="172" t="s">
        <v>360</v>
      </c>
      <c r="K1952" s="173"/>
    </row>
    <row r="1953" spans="1:11">
      <c r="A1953" s="46" t="s">
        <v>361</v>
      </c>
      <c r="B1953" s="47" t="e">
        <f>VLOOKUP($A1948,'CBT Wages'!$B$6:$AE$49,15,0)</f>
        <v>#REF!</v>
      </c>
      <c r="C1953" s="31" t="e">
        <f>VLOOKUP($A1948,'CBT Wages'!$B$6:$AE$49,20,0)</f>
        <v>#REF!</v>
      </c>
      <c r="D1953" s="48"/>
      <c r="E1953" s="49"/>
      <c r="F1953" s="153" t="e">
        <f>SUM(C1953:E1953)</f>
        <v>#REF!</v>
      </c>
      <c r="G1953" s="154"/>
      <c r="H1953" s="34" t="s">
        <v>362</v>
      </c>
      <c r="I1953" s="26" t="e">
        <f>VLOOKUP($A1948,'CBT Wages'!$B$6:$AE$49,29,0)</f>
        <v>#REF!</v>
      </c>
      <c r="J1953" s="155"/>
      <c r="K1953" s="156"/>
    </row>
    <row r="1954" spans="1:11" ht="14.25">
      <c r="A1954" s="46" t="s">
        <v>363</v>
      </c>
      <c r="B1954" s="50" t="e">
        <f>VLOOKUP($A1948,'CBT Wages'!$B$6:$AE$49,16,0)</f>
        <v>#REF!</v>
      </c>
      <c r="C1954" s="51" t="e">
        <f>VLOOKUP($A1948,'CBT Wages'!$B$6:$AE$49,21,0)</f>
        <v>#REF!</v>
      </c>
      <c r="D1954" s="52"/>
      <c r="E1954" s="38"/>
      <c r="F1954" s="157" t="e">
        <f>SUM(C1954:E1954)</f>
        <v>#REF!</v>
      </c>
      <c r="G1954" s="158"/>
      <c r="H1954" s="36" t="s">
        <v>364</v>
      </c>
      <c r="I1954" s="68" t="e">
        <f>VLOOKUP($A1948,'CBT Wages'!$B$6:$AE$49,28,0)</f>
        <v>#REF!</v>
      </c>
      <c r="J1954" s="159" t="e">
        <f>F1961-I1961</f>
        <v>#REF!</v>
      </c>
      <c r="K1954" s="160"/>
    </row>
    <row r="1955" spans="1:11">
      <c r="A1955" s="46" t="s">
        <v>365</v>
      </c>
      <c r="B1955" s="50" t="e">
        <f>VLOOKUP($A1948,'CBT Wages'!$B$6:$AE$49,17,0)</f>
        <v>#REF!</v>
      </c>
      <c r="C1955" s="51" t="e">
        <f>VLOOKUP($A1948,'CBT Wages'!$B$6:$AE$49,22,0)</f>
        <v>#REF!</v>
      </c>
      <c r="D1955" s="52"/>
      <c r="E1955" s="38"/>
      <c r="F1955" s="157" t="e">
        <f>SUM(C1955:E1955)</f>
        <v>#REF!</v>
      </c>
      <c r="G1955" s="158"/>
      <c r="H1955" s="36" t="s">
        <v>366</v>
      </c>
      <c r="I1955" s="68" t="e">
        <f>VLOOKUP($A1948,'CBT Wages'!$B$6:$AE$49,30,0)</f>
        <v>#REF!</v>
      </c>
      <c r="J1955" s="161" t="s">
        <v>367</v>
      </c>
      <c r="K1955" s="162"/>
    </row>
    <row r="1956" spans="1:11">
      <c r="A1956" s="46" t="s">
        <v>368</v>
      </c>
      <c r="B1956" s="50">
        <v>0</v>
      </c>
      <c r="C1956" s="51">
        <v>0</v>
      </c>
      <c r="D1956" s="52"/>
      <c r="E1956" s="38"/>
      <c r="F1956" s="157">
        <f>SUM(D1956:E1956)</f>
        <v>0</v>
      </c>
      <c r="G1956" s="158"/>
      <c r="H1956" s="36" t="s">
        <v>369</v>
      </c>
      <c r="I1956" s="68"/>
      <c r="J1956" s="163"/>
      <c r="K1956" s="164"/>
    </row>
    <row r="1957" spans="1:11">
      <c r="A1957" s="46" t="s">
        <v>370</v>
      </c>
      <c r="B1957" s="50" t="e">
        <f>VLOOKUP($A1948,'CBT Wages'!$B$6:$AE$49,18,0)</f>
        <v>#REF!</v>
      </c>
      <c r="C1957" s="51" t="e">
        <f>VLOOKUP($A1948,'CBT Wages'!$B$6:$AE$49,23,0)</f>
        <v>#REF!</v>
      </c>
      <c r="D1957" s="52"/>
      <c r="E1957" s="38"/>
      <c r="F1957" s="157" t="e">
        <f>SUM(C1957:E1957)</f>
        <v>#REF!</v>
      </c>
      <c r="G1957" s="158"/>
      <c r="H1957" s="36" t="s">
        <v>371</v>
      </c>
      <c r="I1957" s="68"/>
      <c r="J1957" s="163"/>
      <c r="K1957" s="164"/>
    </row>
    <row r="1958" spans="1:11">
      <c r="A1958" s="46" t="s">
        <v>372</v>
      </c>
      <c r="B1958" s="53">
        <v>0</v>
      </c>
      <c r="C1958" s="51" t="e">
        <f>VLOOKUP($A1948,'CBT Wages'!$B$6:$AE$49,25,0)</f>
        <v>#REF!</v>
      </c>
      <c r="D1958" s="52"/>
      <c r="E1958" s="38"/>
      <c r="F1958" s="157" t="e">
        <f>SUM(C1958:E1958)</f>
        <v>#REF!</v>
      </c>
      <c r="G1958" s="158"/>
      <c r="H1958" s="51"/>
      <c r="I1958" s="68"/>
      <c r="J1958" s="163"/>
      <c r="K1958" s="164"/>
    </row>
    <row r="1959" spans="1:11">
      <c r="A1959" s="46" t="s">
        <v>374</v>
      </c>
      <c r="B1959" s="53">
        <v>0</v>
      </c>
      <c r="C1959" s="51" t="e">
        <f>VLOOKUP($A1948,'CBT Wages'!$B$6:$AE$49,26,0)</f>
        <v>#REF!</v>
      </c>
      <c r="D1959" s="52"/>
      <c r="E1959" s="38"/>
      <c r="F1959" s="157" t="e">
        <f>SUM(C1959:E1959)</f>
        <v>#REF!</v>
      </c>
      <c r="G1959" s="158"/>
      <c r="H1959" s="51"/>
      <c r="I1959" s="68"/>
      <c r="J1959" s="163"/>
      <c r="K1959" s="164"/>
    </row>
    <row r="1960" spans="1:11">
      <c r="A1960" s="54" t="s">
        <v>375</v>
      </c>
      <c r="B1960" s="55"/>
      <c r="C1960" s="143"/>
      <c r="D1960" s="144"/>
      <c r="E1960" s="42"/>
      <c r="F1960" s="143">
        <f>SUM(D1960:E1960)</f>
        <v>0</v>
      </c>
      <c r="G1960" s="145"/>
      <c r="H1960" s="40"/>
      <c r="I1960" s="69"/>
      <c r="J1960" s="165"/>
      <c r="K1960" s="152"/>
    </row>
    <row r="1961" spans="1:11">
      <c r="A1961" s="56" t="s">
        <v>320</v>
      </c>
      <c r="B1961" s="57" t="e">
        <f>SUM(B1953:B1960)</f>
        <v>#REF!</v>
      </c>
      <c r="C1961" s="146" t="e">
        <f>SUM(C1953:D1960)</f>
        <v>#REF!</v>
      </c>
      <c r="D1961" s="147"/>
      <c r="E1961" s="58"/>
      <c r="F1961" s="146" t="e">
        <f>SUM(F1953:F1960)+F1951</f>
        <v>#REF!</v>
      </c>
      <c r="G1961" s="148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Wages'!$B$6:$AF$49,6,0)</f>
        <v>#REF!</v>
      </c>
    </row>
    <row r="1963" spans="1:11" ht="15.75">
      <c r="A1963" s="20" t="s">
        <v>337</v>
      </c>
      <c r="B1963" s="21"/>
      <c r="C1963" s="21"/>
      <c r="D1963" s="21"/>
      <c r="E1963" s="178" t="str">
        <f>+$E$1</f>
        <v>Salary Slip Oct 2019</v>
      </c>
      <c r="F1963" s="178"/>
      <c r="G1963" s="178"/>
      <c r="H1963" s="178"/>
      <c r="I1963" s="178"/>
      <c r="J1963" s="178"/>
      <c r="K1963" s="179"/>
    </row>
    <row r="1964" spans="1:11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>
      <c r="A1966" s="30" t="e">
        <f>+'CBT Wages'!#REF!</f>
        <v>#REF!</v>
      </c>
      <c r="B1966" s="31" t="e">
        <f>VLOOKUP($A1966,'CBT Wages'!$B$6:$AE$49,8,0)</f>
        <v>#REF!</v>
      </c>
      <c r="C1966" s="26"/>
      <c r="D1966" s="31" t="e">
        <f>VLOOKUP($A1966,'CBT Wages'!$B$6:$AE$49,9,0)</f>
        <v>#REF!</v>
      </c>
      <c r="E1966" s="31" t="e">
        <f>VLOOKUP($A1966,'CBT Wages'!$B$6:$AE$49,10,0)</f>
        <v>#REF!</v>
      </c>
      <c r="F1966" s="31" t="e">
        <f>VLOOKUP($A1966,'CBT Wages'!$B$6:$AE$49,14,0)</f>
        <v>#REF!</v>
      </c>
      <c r="G1966" s="32" t="e">
        <f>VLOOKUP($A1966,'CBT Wages'!$B$6:$AE$49,5,0)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>
      <c r="A1967" s="34" t="s">
        <v>350</v>
      </c>
      <c r="B1967" s="31" t="e">
        <f>VLOOKUP($A1966,'CBT Wages'!$B$6:$AE$49,3,0)</f>
        <v>#REF!</v>
      </c>
      <c r="C1967" s="21"/>
      <c r="D1967" s="21"/>
      <c r="E1967" s="35"/>
      <c r="F1967" s="35"/>
      <c r="G1967" s="35"/>
      <c r="H1967" s="151" t="s">
        <v>351</v>
      </c>
      <c r="I1967" s="174">
        <v>0</v>
      </c>
      <c r="J1967" s="176"/>
      <c r="K1967" s="174">
        <v>0</v>
      </c>
    </row>
    <row r="1968" spans="1:11">
      <c r="A1968" s="36" t="s">
        <v>352</v>
      </c>
      <c r="B1968" s="27" t="e">
        <f>VLOOKUP($A1966,'CBT Wages'!$B$6:$AE$49,4,0)</f>
        <v>#REF!</v>
      </c>
      <c r="C1968" s="21"/>
      <c r="D1968" s="21"/>
      <c r="E1968" s="28" t="s">
        <v>322</v>
      </c>
      <c r="F1968" s="37" t="e">
        <f>VLOOKUP($A1966,'CBT OT'!$B$6:$O$431,9,0)</f>
        <v>#REF!</v>
      </c>
      <c r="G1968" s="38"/>
      <c r="H1968" s="152"/>
      <c r="I1968" s="175"/>
      <c r="J1968" s="177"/>
      <c r="K1968" s="175"/>
    </row>
    <row r="1969" spans="1:11">
      <c r="A1969" s="39" t="s">
        <v>353</v>
      </c>
      <c r="B1969" s="40" t="e">
        <f>VLOOKUP($A1966,'CBT Wages'!$B$6:$AR$49,44,0)</f>
        <v>#REF!</v>
      </c>
      <c r="C1969" s="41"/>
      <c r="D1969" s="41"/>
      <c r="E1969" s="35" t="s">
        <v>354</v>
      </c>
      <c r="F1969" s="37" t="e">
        <f>VLOOKUP($A1966,'CBT OT'!$B$6:$V$431,16,0)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>
      <c r="A1970" s="168" t="s">
        <v>356</v>
      </c>
      <c r="B1970" s="169"/>
      <c r="C1970" s="163" t="s">
        <v>357</v>
      </c>
      <c r="D1970" s="164"/>
      <c r="E1970" s="45"/>
      <c r="F1970" s="170" t="s">
        <v>358</v>
      </c>
      <c r="G1970" s="164"/>
      <c r="H1970" s="171" t="s">
        <v>359</v>
      </c>
      <c r="I1970" s="161"/>
      <c r="J1970" s="172" t="s">
        <v>360</v>
      </c>
      <c r="K1970" s="173"/>
    </row>
    <row r="1971" spans="1:11">
      <c r="A1971" s="46" t="s">
        <v>361</v>
      </c>
      <c r="B1971" s="47" t="e">
        <f>VLOOKUP($A1966,'CBT Wages'!$B$6:$AE$49,15,0)</f>
        <v>#REF!</v>
      </c>
      <c r="C1971" s="31" t="e">
        <f>VLOOKUP($A1966,'CBT Wages'!$B$6:$AE$49,20,0)</f>
        <v>#REF!</v>
      </c>
      <c r="D1971" s="48"/>
      <c r="E1971" s="49"/>
      <c r="F1971" s="153" t="e">
        <f>SUM(C1971:E1971)</f>
        <v>#REF!</v>
      </c>
      <c r="G1971" s="154"/>
      <c r="H1971" s="34" t="s">
        <v>362</v>
      </c>
      <c r="I1971" s="26" t="e">
        <f>VLOOKUP($A1966,'CBT Wages'!$B$6:$AE$49,29,0)</f>
        <v>#REF!</v>
      </c>
      <c r="J1971" s="155"/>
      <c r="K1971" s="156"/>
    </row>
    <row r="1972" spans="1:11" ht="14.25">
      <c r="A1972" s="46" t="s">
        <v>363</v>
      </c>
      <c r="B1972" s="50" t="e">
        <f>VLOOKUP($A1966,'CBT Wages'!$B$6:$AE$49,16,0)</f>
        <v>#REF!</v>
      </c>
      <c r="C1972" s="51" t="e">
        <f>VLOOKUP($A1966,'CBT Wages'!$B$6:$AE$49,21,0)</f>
        <v>#REF!</v>
      </c>
      <c r="D1972" s="52"/>
      <c r="E1972" s="38"/>
      <c r="F1972" s="157" t="e">
        <f>SUM(C1972:E1972)</f>
        <v>#REF!</v>
      </c>
      <c r="G1972" s="158"/>
      <c r="H1972" s="36" t="s">
        <v>364</v>
      </c>
      <c r="I1972" s="68" t="e">
        <f>VLOOKUP($A1966,'CBT Wages'!$B$6:$AE$49,28,0)</f>
        <v>#REF!</v>
      </c>
      <c r="J1972" s="159" t="e">
        <f>F1979-I1979</f>
        <v>#REF!</v>
      </c>
      <c r="K1972" s="160"/>
    </row>
    <row r="1973" spans="1:11">
      <c r="A1973" s="46" t="s">
        <v>365</v>
      </c>
      <c r="B1973" s="50" t="e">
        <f>VLOOKUP($A1966,'CBT Wages'!$B$6:$AE$49,17,0)</f>
        <v>#REF!</v>
      </c>
      <c r="C1973" s="51" t="e">
        <f>VLOOKUP($A1966,'CBT Wages'!$B$6:$AE$49,22,0)</f>
        <v>#REF!</v>
      </c>
      <c r="D1973" s="52"/>
      <c r="E1973" s="38"/>
      <c r="F1973" s="157" t="e">
        <f>SUM(C1973:E1973)</f>
        <v>#REF!</v>
      </c>
      <c r="G1973" s="158"/>
      <c r="H1973" s="36" t="s">
        <v>366</v>
      </c>
      <c r="I1973" s="68" t="e">
        <f>VLOOKUP($A1966,'CBT Wages'!$B$6:$AE$49,30,0)</f>
        <v>#REF!</v>
      </c>
      <c r="J1973" s="161" t="s">
        <v>367</v>
      </c>
      <c r="K1973" s="162"/>
    </row>
    <row r="1974" spans="1:11">
      <c r="A1974" s="46" t="s">
        <v>368</v>
      </c>
      <c r="B1974" s="50">
        <v>0</v>
      </c>
      <c r="C1974" s="51">
        <v>0</v>
      </c>
      <c r="D1974" s="52"/>
      <c r="E1974" s="38"/>
      <c r="F1974" s="157">
        <f>SUM(D1974:E1974)</f>
        <v>0</v>
      </c>
      <c r="G1974" s="158"/>
      <c r="H1974" s="36" t="s">
        <v>369</v>
      </c>
      <c r="I1974" s="68"/>
      <c r="J1974" s="163"/>
      <c r="K1974" s="164"/>
    </row>
    <row r="1975" spans="1:11">
      <c r="A1975" s="46" t="s">
        <v>370</v>
      </c>
      <c r="B1975" s="50" t="e">
        <f>VLOOKUP($A1966,'CBT Wages'!$B$6:$AE$49,18,0)</f>
        <v>#REF!</v>
      </c>
      <c r="C1975" s="51" t="e">
        <f>VLOOKUP($A1966,'CBT Wages'!$B$6:$AE$49,23,0)</f>
        <v>#REF!</v>
      </c>
      <c r="D1975" s="52"/>
      <c r="E1975" s="38"/>
      <c r="F1975" s="157" t="e">
        <f>SUM(C1975:E1975)</f>
        <v>#REF!</v>
      </c>
      <c r="G1975" s="158"/>
      <c r="H1975" s="36" t="s">
        <v>371</v>
      </c>
      <c r="I1975" s="68"/>
      <c r="J1975" s="163"/>
      <c r="K1975" s="164"/>
    </row>
    <row r="1976" spans="1:11">
      <c r="A1976" s="46" t="s">
        <v>372</v>
      </c>
      <c r="B1976" s="53">
        <v>0</v>
      </c>
      <c r="C1976" s="51" t="e">
        <f>VLOOKUP($A1966,'CBT Wages'!$B$6:$AE$49,25,0)</f>
        <v>#REF!</v>
      </c>
      <c r="D1976" s="52"/>
      <c r="E1976" s="38"/>
      <c r="F1976" s="157" t="e">
        <f>SUM(C1976:E1976)</f>
        <v>#REF!</v>
      </c>
      <c r="G1976" s="158"/>
      <c r="H1976" s="51"/>
      <c r="I1976" s="68"/>
      <c r="J1976" s="163"/>
      <c r="K1976" s="164"/>
    </row>
    <row r="1977" spans="1:11">
      <c r="A1977" s="46" t="s">
        <v>374</v>
      </c>
      <c r="B1977" s="53">
        <v>0</v>
      </c>
      <c r="C1977" s="51" t="e">
        <f>VLOOKUP($A1966,'CBT Wages'!$B$6:$AE$49,26,0)</f>
        <v>#REF!</v>
      </c>
      <c r="D1977" s="52"/>
      <c r="E1977" s="38"/>
      <c r="F1977" s="157" t="e">
        <f>SUM(C1977:E1977)</f>
        <v>#REF!</v>
      </c>
      <c r="G1977" s="158"/>
      <c r="H1977" s="51"/>
      <c r="I1977" s="68"/>
      <c r="J1977" s="163"/>
      <c r="K1977" s="164"/>
    </row>
    <row r="1978" spans="1:11">
      <c r="A1978" s="54" t="s">
        <v>375</v>
      </c>
      <c r="B1978" s="55"/>
      <c r="C1978" s="143"/>
      <c r="D1978" s="144"/>
      <c r="E1978" s="42"/>
      <c r="F1978" s="143">
        <f>SUM(D1978:E1978)</f>
        <v>0</v>
      </c>
      <c r="G1978" s="145"/>
      <c r="H1978" s="40"/>
      <c r="I1978" s="69"/>
      <c r="J1978" s="165"/>
      <c r="K1978" s="152"/>
    </row>
    <row r="1979" spans="1:11">
      <c r="A1979" s="56" t="s">
        <v>320</v>
      </c>
      <c r="B1979" s="57" t="e">
        <f>SUM(B1971:B1978)</f>
        <v>#REF!</v>
      </c>
      <c r="C1979" s="146" t="e">
        <f>SUM(C1971:D1978)</f>
        <v>#REF!</v>
      </c>
      <c r="D1979" s="147"/>
      <c r="E1979" s="58"/>
      <c r="F1979" s="146" t="e">
        <f>SUM(F1971:F1978)+F1969</f>
        <v>#REF!</v>
      </c>
      <c r="G1979" s="148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Wages'!$B$6:$AF$49,6,0)</f>
        <v>#REF!</v>
      </c>
    </row>
    <row r="1981" spans="1:11" ht="15.75">
      <c r="A1981" s="20" t="s">
        <v>337</v>
      </c>
      <c r="B1981" s="21"/>
      <c r="C1981" s="21"/>
      <c r="D1981" s="21"/>
      <c r="E1981" s="178" t="str">
        <f>+$E$1</f>
        <v>Salary Slip Oct 2019</v>
      </c>
      <c r="F1981" s="178"/>
      <c r="G1981" s="178"/>
      <c r="H1981" s="178"/>
      <c r="I1981" s="178"/>
      <c r="J1981" s="178"/>
      <c r="K1981" s="179"/>
    </row>
    <row r="1982" spans="1:11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>
      <c r="A1984" s="30" t="e">
        <f>+'CBT Wages'!#REF!</f>
        <v>#REF!</v>
      </c>
      <c r="B1984" s="31" t="e">
        <f>VLOOKUP($A1984,'CBT Wages'!$B$6:$AE$49,8,0)</f>
        <v>#REF!</v>
      </c>
      <c r="C1984" s="26"/>
      <c r="D1984" s="31" t="e">
        <f>VLOOKUP($A1984,'CBT Wages'!$B$6:$AE$49,9,0)</f>
        <v>#REF!</v>
      </c>
      <c r="E1984" s="31" t="e">
        <f>VLOOKUP($A1984,'CBT Wages'!$B$6:$AE$49,10,0)</f>
        <v>#REF!</v>
      </c>
      <c r="F1984" s="31" t="e">
        <f>VLOOKUP($A1984,'CBT Wages'!$B$6:$AE$49,14,0)</f>
        <v>#REF!</v>
      </c>
      <c r="G1984" s="32" t="e">
        <f>VLOOKUP($A1984,'CBT Wages'!$B$6:$AE$49,5,0)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>
      <c r="A1985" s="34" t="s">
        <v>350</v>
      </c>
      <c r="B1985" s="31" t="e">
        <f>VLOOKUP($A1984,'CBT Wages'!$B$6:$AE$49,3,0)</f>
        <v>#REF!</v>
      </c>
      <c r="C1985" s="21"/>
      <c r="D1985" s="21"/>
      <c r="E1985" s="35"/>
      <c r="F1985" s="35"/>
      <c r="G1985" s="35"/>
      <c r="H1985" s="151" t="s">
        <v>351</v>
      </c>
      <c r="I1985" s="174">
        <v>0</v>
      </c>
      <c r="J1985" s="176"/>
      <c r="K1985" s="174">
        <v>0</v>
      </c>
    </row>
    <row r="1986" spans="1:11">
      <c r="A1986" s="36" t="s">
        <v>352</v>
      </c>
      <c r="B1986" s="27" t="e">
        <f>VLOOKUP($A1984,'CBT Wages'!$B$6:$AE$49,4,0)</f>
        <v>#REF!</v>
      </c>
      <c r="C1986" s="21"/>
      <c r="D1986" s="21"/>
      <c r="E1986" s="28" t="s">
        <v>322</v>
      </c>
      <c r="F1986" s="37" t="e">
        <f>VLOOKUP($A1984,'CBT OT'!$B$6:$O$431,9,0)</f>
        <v>#REF!</v>
      </c>
      <c r="G1986" s="38"/>
      <c r="H1986" s="152"/>
      <c r="I1986" s="175"/>
      <c r="J1986" s="177"/>
      <c r="K1986" s="175"/>
    </row>
    <row r="1987" spans="1:11">
      <c r="A1987" s="39" t="s">
        <v>353</v>
      </c>
      <c r="B1987" s="40" t="e">
        <f>VLOOKUP($A1984,'CBT Wages'!$B$6:$AR$49,44,0)</f>
        <v>#REF!</v>
      </c>
      <c r="C1987" s="41"/>
      <c r="D1987" s="41"/>
      <c r="E1987" s="35" t="s">
        <v>354</v>
      </c>
      <c r="F1987" s="37" t="e">
        <f>VLOOKUP($A1984,'CBT OT'!$B$6:$V$431,16,0)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>
      <c r="A1988" s="168" t="s">
        <v>356</v>
      </c>
      <c r="B1988" s="169"/>
      <c r="C1988" s="163" t="s">
        <v>357</v>
      </c>
      <c r="D1988" s="164"/>
      <c r="E1988" s="45"/>
      <c r="F1988" s="170" t="s">
        <v>358</v>
      </c>
      <c r="G1988" s="164"/>
      <c r="H1988" s="171" t="s">
        <v>359</v>
      </c>
      <c r="I1988" s="161"/>
      <c r="J1988" s="172" t="s">
        <v>360</v>
      </c>
      <c r="K1988" s="173"/>
    </row>
    <row r="1989" spans="1:11">
      <c r="A1989" s="46" t="s">
        <v>361</v>
      </c>
      <c r="B1989" s="47" t="e">
        <f>VLOOKUP($A1984,'CBT Wages'!$B$6:$AE$49,15,0)</f>
        <v>#REF!</v>
      </c>
      <c r="C1989" s="31" t="e">
        <f>VLOOKUP($A1984,'CBT Wages'!$B$6:$AE$49,20,0)</f>
        <v>#REF!</v>
      </c>
      <c r="D1989" s="48"/>
      <c r="E1989" s="49"/>
      <c r="F1989" s="153" t="e">
        <f>SUM(C1989:E1989)</f>
        <v>#REF!</v>
      </c>
      <c r="G1989" s="154"/>
      <c r="H1989" s="34" t="s">
        <v>362</v>
      </c>
      <c r="I1989" s="26" t="e">
        <f>VLOOKUP($A1984,'CBT Wages'!$B$6:$AE$49,29,0)</f>
        <v>#REF!</v>
      </c>
      <c r="J1989" s="155"/>
      <c r="K1989" s="156"/>
    </row>
    <row r="1990" spans="1:11" ht="14.25">
      <c r="A1990" s="46" t="s">
        <v>363</v>
      </c>
      <c r="B1990" s="50" t="e">
        <f>VLOOKUP($A1984,'CBT Wages'!$B$6:$AE$49,16,0)</f>
        <v>#REF!</v>
      </c>
      <c r="C1990" s="51" t="e">
        <f>VLOOKUP($A1984,'CBT Wages'!$B$6:$AE$49,21,0)</f>
        <v>#REF!</v>
      </c>
      <c r="D1990" s="52"/>
      <c r="E1990" s="38"/>
      <c r="F1990" s="157" t="e">
        <f>SUM(C1990:E1990)</f>
        <v>#REF!</v>
      </c>
      <c r="G1990" s="158"/>
      <c r="H1990" s="36" t="s">
        <v>364</v>
      </c>
      <c r="I1990" s="68" t="e">
        <f>VLOOKUP($A1984,'CBT Wages'!$B$6:$AE$49,28,0)</f>
        <v>#REF!</v>
      </c>
      <c r="J1990" s="159" t="e">
        <f>F1997-I1997</f>
        <v>#REF!</v>
      </c>
      <c r="K1990" s="160"/>
    </row>
    <row r="1991" spans="1:11">
      <c r="A1991" s="46" t="s">
        <v>365</v>
      </c>
      <c r="B1991" s="50" t="e">
        <f>VLOOKUP($A1984,'CBT Wages'!$B$6:$AE$49,17,0)</f>
        <v>#REF!</v>
      </c>
      <c r="C1991" s="51" t="e">
        <f>VLOOKUP($A1984,'CBT Wages'!$B$6:$AE$49,22,0)</f>
        <v>#REF!</v>
      </c>
      <c r="D1991" s="52"/>
      <c r="E1991" s="38"/>
      <c r="F1991" s="157" t="e">
        <f>SUM(C1991:E1991)</f>
        <v>#REF!</v>
      </c>
      <c r="G1991" s="158"/>
      <c r="H1991" s="36" t="s">
        <v>366</v>
      </c>
      <c r="I1991" s="68" t="e">
        <f>VLOOKUP($A1984,'CBT Wages'!$B$6:$AE$49,30,0)</f>
        <v>#REF!</v>
      </c>
      <c r="J1991" s="161" t="s">
        <v>367</v>
      </c>
      <c r="K1991" s="162"/>
    </row>
    <row r="1992" spans="1:11">
      <c r="A1992" s="46" t="s">
        <v>368</v>
      </c>
      <c r="B1992" s="50">
        <v>0</v>
      </c>
      <c r="C1992" s="51">
        <v>0</v>
      </c>
      <c r="D1992" s="52"/>
      <c r="E1992" s="38"/>
      <c r="F1992" s="157">
        <f>SUM(D1992:E1992)</f>
        <v>0</v>
      </c>
      <c r="G1992" s="158"/>
      <c r="H1992" s="36" t="s">
        <v>369</v>
      </c>
      <c r="I1992" s="68"/>
      <c r="J1992" s="163"/>
      <c r="K1992" s="164"/>
    </row>
    <row r="1993" spans="1:11">
      <c r="A1993" s="46" t="s">
        <v>370</v>
      </c>
      <c r="B1993" s="50" t="e">
        <f>VLOOKUP($A1984,'CBT Wages'!$B$6:$AE$49,18,0)</f>
        <v>#REF!</v>
      </c>
      <c r="C1993" s="51" t="e">
        <f>VLOOKUP($A1984,'CBT Wages'!$B$6:$AE$49,23,0)</f>
        <v>#REF!</v>
      </c>
      <c r="D1993" s="52"/>
      <c r="E1993" s="38"/>
      <c r="F1993" s="157" t="e">
        <f>SUM(C1993:E1993)</f>
        <v>#REF!</v>
      </c>
      <c r="G1993" s="158"/>
      <c r="H1993" s="36" t="s">
        <v>371</v>
      </c>
      <c r="I1993" s="68"/>
      <c r="J1993" s="163"/>
      <c r="K1993" s="164"/>
    </row>
    <row r="1994" spans="1:11">
      <c r="A1994" s="46" t="s">
        <v>372</v>
      </c>
      <c r="B1994" s="53">
        <v>0</v>
      </c>
      <c r="C1994" s="51" t="e">
        <f>VLOOKUP($A1984,'CBT Wages'!$B$6:$AE$49,25,0)</f>
        <v>#REF!</v>
      </c>
      <c r="D1994" s="52"/>
      <c r="E1994" s="38"/>
      <c r="F1994" s="157" t="e">
        <f>SUM(C1994:E1994)</f>
        <v>#REF!</v>
      </c>
      <c r="G1994" s="158"/>
      <c r="H1994" s="51"/>
      <c r="I1994" s="68"/>
      <c r="J1994" s="163"/>
      <c r="K1994" s="164"/>
    </row>
    <row r="1995" spans="1:11">
      <c r="A1995" s="46" t="s">
        <v>374</v>
      </c>
      <c r="B1995" s="53">
        <v>0</v>
      </c>
      <c r="C1995" s="51" t="e">
        <f>VLOOKUP($A1984,'CBT Wages'!$B$6:$AE$49,26,0)</f>
        <v>#REF!</v>
      </c>
      <c r="D1995" s="52"/>
      <c r="E1995" s="38"/>
      <c r="F1995" s="157" t="e">
        <f>SUM(C1995:E1995)</f>
        <v>#REF!</v>
      </c>
      <c r="G1995" s="158"/>
      <c r="H1995" s="51"/>
      <c r="I1995" s="68"/>
      <c r="J1995" s="163"/>
      <c r="K1995" s="164"/>
    </row>
    <row r="1996" spans="1:11">
      <c r="A1996" s="54" t="s">
        <v>375</v>
      </c>
      <c r="B1996" s="55"/>
      <c r="C1996" s="143"/>
      <c r="D1996" s="144"/>
      <c r="E1996" s="42"/>
      <c r="F1996" s="143">
        <f>SUM(D1996:E1996)</f>
        <v>0</v>
      </c>
      <c r="G1996" s="145"/>
      <c r="H1996" s="40"/>
      <c r="I1996" s="69"/>
      <c r="J1996" s="165"/>
      <c r="K1996" s="152"/>
    </row>
    <row r="1997" spans="1:11">
      <c r="A1997" s="56" t="s">
        <v>320</v>
      </c>
      <c r="B1997" s="57" t="e">
        <f>SUM(B1989:B1996)</f>
        <v>#REF!</v>
      </c>
      <c r="C1997" s="146" t="e">
        <f>SUM(C1989:D1996)</f>
        <v>#REF!</v>
      </c>
      <c r="D1997" s="147"/>
      <c r="E1997" s="58"/>
      <c r="F1997" s="146" t="e">
        <f>SUM(F1989:F1996)+F1987</f>
        <v>#REF!</v>
      </c>
      <c r="G1997" s="148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Wages'!$B$6:$AF$49,6,0)</f>
        <v>#REF!</v>
      </c>
    </row>
    <row r="1999" spans="1:11" ht="15.75">
      <c r="A1999" s="20" t="s">
        <v>337</v>
      </c>
      <c r="B1999" s="21"/>
      <c r="C1999" s="21"/>
      <c r="D1999" s="21"/>
      <c r="E1999" s="178" t="str">
        <f>+$E$1</f>
        <v>Salary Slip Oct 2019</v>
      </c>
      <c r="F1999" s="178"/>
      <c r="G1999" s="178"/>
      <c r="H1999" s="178"/>
      <c r="I1999" s="178"/>
      <c r="J1999" s="178"/>
      <c r="K1999" s="179"/>
    </row>
    <row r="2000" spans="1:11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>
      <c r="A2002" s="30" t="e">
        <f>+'CBT Wages'!#REF!</f>
        <v>#REF!</v>
      </c>
      <c r="B2002" s="31" t="e">
        <f>VLOOKUP($A2002,'CBT Wages'!$B$6:$AE$49,8,0)</f>
        <v>#REF!</v>
      </c>
      <c r="C2002" s="26"/>
      <c r="D2002" s="31" t="e">
        <f>VLOOKUP($A2002,'CBT Wages'!$B$6:$AE$49,9,0)</f>
        <v>#REF!</v>
      </c>
      <c r="E2002" s="31" t="e">
        <f>VLOOKUP($A2002,'CBT Wages'!$B$6:$AE$49,10,0)</f>
        <v>#REF!</v>
      </c>
      <c r="F2002" s="31" t="e">
        <f>VLOOKUP($A2002,'CBT Wages'!$B$6:$AE$49,14,0)</f>
        <v>#REF!</v>
      </c>
      <c r="G2002" s="32" t="e">
        <f>VLOOKUP($A2002,'CBT Wages'!$B$6:$AE$49,5,0)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>
      <c r="A2003" s="34" t="s">
        <v>350</v>
      </c>
      <c r="B2003" s="31" t="e">
        <f>VLOOKUP($A2002,'CBT Wages'!$B$6:$AE$49,3,0)</f>
        <v>#REF!</v>
      </c>
      <c r="C2003" s="21"/>
      <c r="D2003" s="21"/>
      <c r="E2003" s="35"/>
      <c r="F2003" s="35"/>
      <c r="G2003" s="35"/>
      <c r="H2003" s="151" t="s">
        <v>351</v>
      </c>
      <c r="I2003" s="174">
        <v>0</v>
      </c>
      <c r="J2003" s="176"/>
      <c r="K2003" s="174">
        <v>0</v>
      </c>
    </row>
    <row r="2004" spans="1:11">
      <c r="A2004" s="36" t="s">
        <v>352</v>
      </c>
      <c r="B2004" s="27" t="e">
        <f>VLOOKUP($A2002,'CBT Wages'!$B$6:$AE$49,4,0)</f>
        <v>#REF!</v>
      </c>
      <c r="C2004" s="21"/>
      <c r="D2004" s="21"/>
      <c r="E2004" s="28" t="s">
        <v>322</v>
      </c>
      <c r="F2004" s="37" t="e">
        <f>VLOOKUP($A2002,'CBT OT'!$B$6:$O$431,9,0)</f>
        <v>#REF!</v>
      </c>
      <c r="G2004" s="38"/>
      <c r="H2004" s="152"/>
      <c r="I2004" s="175"/>
      <c r="J2004" s="177"/>
      <c r="K2004" s="175"/>
    </row>
    <row r="2005" spans="1:11">
      <c r="A2005" s="39" t="s">
        <v>353</v>
      </c>
      <c r="B2005" s="40" t="e">
        <f>VLOOKUP($A2002,'CBT Wages'!$B$6:$AR$49,44,0)</f>
        <v>#REF!</v>
      </c>
      <c r="C2005" s="41"/>
      <c r="D2005" s="41"/>
      <c r="E2005" s="35" t="s">
        <v>354</v>
      </c>
      <c r="F2005" s="37" t="e">
        <f>VLOOKUP($A2002,'CBT OT'!$B$6:$V$431,16,0)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>
      <c r="A2006" s="168" t="s">
        <v>356</v>
      </c>
      <c r="B2006" s="169"/>
      <c r="C2006" s="163" t="s">
        <v>357</v>
      </c>
      <c r="D2006" s="164"/>
      <c r="E2006" s="45"/>
      <c r="F2006" s="170" t="s">
        <v>358</v>
      </c>
      <c r="G2006" s="164"/>
      <c r="H2006" s="171" t="s">
        <v>359</v>
      </c>
      <c r="I2006" s="161"/>
      <c r="J2006" s="172" t="s">
        <v>360</v>
      </c>
      <c r="K2006" s="173"/>
    </row>
    <row r="2007" spans="1:11">
      <c r="A2007" s="46" t="s">
        <v>361</v>
      </c>
      <c r="B2007" s="47" t="e">
        <f>VLOOKUP($A2002,'CBT Wages'!$B$6:$AE$49,15,0)</f>
        <v>#REF!</v>
      </c>
      <c r="C2007" s="31" t="e">
        <f>VLOOKUP($A2002,'CBT Wages'!$B$6:$AE$49,20,0)</f>
        <v>#REF!</v>
      </c>
      <c r="D2007" s="48"/>
      <c r="E2007" s="49"/>
      <c r="F2007" s="153" t="e">
        <f>SUM(C2007:E2007)</f>
        <v>#REF!</v>
      </c>
      <c r="G2007" s="154"/>
      <c r="H2007" s="34" t="s">
        <v>362</v>
      </c>
      <c r="I2007" s="26" t="e">
        <f>VLOOKUP($A2002,'CBT Wages'!$B$6:$AE$49,29,0)</f>
        <v>#REF!</v>
      </c>
      <c r="J2007" s="155"/>
      <c r="K2007" s="156"/>
    </row>
    <row r="2008" spans="1:11" ht="14.25">
      <c r="A2008" s="46" t="s">
        <v>363</v>
      </c>
      <c r="B2008" s="50" t="e">
        <f>VLOOKUP($A2002,'CBT Wages'!$B$6:$AE$49,16,0)</f>
        <v>#REF!</v>
      </c>
      <c r="C2008" s="51" t="e">
        <f>VLOOKUP($A2002,'CBT Wages'!$B$6:$AE$49,21,0)</f>
        <v>#REF!</v>
      </c>
      <c r="D2008" s="52"/>
      <c r="E2008" s="38"/>
      <c r="F2008" s="157" t="e">
        <f>SUM(C2008:E2008)</f>
        <v>#REF!</v>
      </c>
      <c r="G2008" s="158"/>
      <c r="H2008" s="36" t="s">
        <v>364</v>
      </c>
      <c r="I2008" s="68" t="e">
        <f>VLOOKUP($A2002,'CBT Wages'!$B$6:$AE$49,28,0)</f>
        <v>#REF!</v>
      </c>
      <c r="J2008" s="159" t="e">
        <f>F2015-I2015</f>
        <v>#REF!</v>
      </c>
      <c r="K2008" s="160"/>
    </row>
    <row r="2009" spans="1:11">
      <c r="A2009" s="46" t="s">
        <v>365</v>
      </c>
      <c r="B2009" s="50" t="e">
        <f>VLOOKUP($A2002,'CBT Wages'!$B$6:$AE$49,17,0)</f>
        <v>#REF!</v>
      </c>
      <c r="C2009" s="51" t="e">
        <f>VLOOKUP($A2002,'CBT Wages'!$B$6:$AE$49,22,0)</f>
        <v>#REF!</v>
      </c>
      <c r="D2009" s="52"/>
      <c r="E2009" s="38"/>
      <c r="F2009" s="157" t="e">
        <f>SUM(C2009:E2009)</f>
        <v>#REF!</v>
      </c>
      <c r="G2009" s="158"/>
      <c r="H2009" s="36" t="s">
        <v>366</v>
      </c>
      <c r="I2009" s="68" t="e">
        <f>VLOOKUP($A2002,'CBT Wages'!$B$6:$AE$49,30,0)</f>
        <v>#REF!</v>
      </c>
      <c r="J2009" s="161" t="s">
        <v>367</v>
      </c>
      <c r="K2009" s="162"/>
    </row>
    <row r="2010" spans="1:11">
      <c r="A2010" s="46" t="s">
        <v>368</v>
      </c>
      <c r="B2010" s="50">
        <v>0</v>
      </c>
      <c r="C2010" s="51">
        <v>0</v>
      </c>
      <c r="D2010" s="52"/>
      <c r="E2010" s="38"/>
      <c r="F2010" s="157">
        <f>SUM(D2010:E2010)</f>
        <v>0</v>
      </c>
      <c r="G2010" s="158"/>
      <c r="H2010" s="36" t="s">
        <v>369</v>
      </c>
      <c r="I2010" s="68"/>
      <c r="J2010" s="163"/>
      <c r="K2010" s="164"/>
    </row>
    <row r="2011" spans="1:11">
      <c r="A2011" s="46" t="s">
        <v>370</v>
      </c>
      <c r="B2011" s="50" t="e">
        <f>VLOOKUP($A2002,'CBT Wages'!$B$6:$AE$49,18,0)</f>
        <v>#REF!</v>
      </c>
      <c r="C2011" s="51" t="e">
        <f>VLOOKUP($A2002,'CBT Wages'!$B$6:$AE$49,23,0)</f>
        <v>#REF!</v>
      </c>
      <c r="D2011" s="52"/>
      <c r="E2011" s="38"/>
      <c r="F2011" s="157" t="e">
        <f>SUM(C2011:E2011)</f>
        <v>#REF!</v>
      </c>
      <c r="G2011" s="158"/>
      <c r="H2011" s="36" t="s">
        <v>371</v>
      </c>
      <c r="I2011" s="68"/>
      <c r="J2011" s="163"/>
      <c r="K2011" s="164"/>
    </row>
    <row r="2012" spans="1:11">
      <c r="A2012" s="46" t="s">
        <v>372</v>
      </c>
      <c r="B2012" s="53">
        <v>0</v>
      </c>
      <c r="C2012" s="51" t="e">
        <f>VLOOKUP($A2002,'CBT Wages'!$B$6:$AE$49,25,0)</f>
        <v>#REF!</v>
      </c>
      <c r="D2012" s="52"/>
      <c r="E2012" s="38"/>
      <c r="F2012" s="157" t="e">
        <f>SUM(C2012:E2012)</f>
        <v>#REF!</v>
      </c>
      <c r="G2012" s="158"/>
      <c r="H2012" s="51"/>
      <c r="I2012" s="68"/>
      <c r="J2012" s="163"/>
      <c r="K2012" s="164"/>
    </row>
    <row r="2013" spans="1:11">
      <c r="A2013" s="46" t="s">
        <v>374</v>
      </c>
      <c r="B2013" s="53">
        <v>0</v>
      </c>
      <c r="C2013" s="51" t="e">
        <f>VLOOKUP($A2002,'CBT Wages'!$B$6:$AE$49,26,0)</f>
        <v>#REF!</v>
      </c>
      <c r="D2013" s="52"/>
      <c r="E2013" s="38"/>
      <c r="F2013" s="157" t="e">
        <f>SUM(C2013:E2013)</f>
        <v>#REF!</v>
      </c>
      <c r="G2013" s="158"/>
      <c r="H2013" s="51"/>
      <c r="I2013" s="68"/>
      <c r="J2013" s="163"/>
      <c r="K2013" s="164"/>
    </row>
    <row r="2014" spans="1:11">
      <c r="A2014" s="54" t="s">
        <v>375</v>
      </c>
      <c r="B2014" s="55"/>
      <c r="C2014" s="143"/>
      <c r="D2014" s="144"/>
      <c r="E2014" s="42"/>
      <c r="F2014" s="143">
        <f>SUM(D2014:E2014)</f>
        <v>0</v>
      </c>
      <c r="G2014" s="145"/>
      <c r="H2014" s="40"/>
      <c r="I2014" s="69"/>
      <c r="J2014" s="165"/>
      <c r="K2014" s="152"/>
    </row>
    <row r="2015" spans="1:11">
      <c r="A2015" s="56" t="s">
        <v>320</v>
      </c>
      <c r="B2015" s="57" t="e">
        <f>SUM(B2007:B2014)</f>
        <v>#REF!</v>
      </c>
      <c r="C2015" s="146" t="e">
        <f>SUM(C2007:D2014)</f>
        <v>#REF!</v>
      </c>
      <c r="D2015" s="147"/>
      <c r="E2015" s="58"/>
      <c r="F2015" s="146" t="e">
        <f>SUM(F2007:F2014)+F2005</f>
        <v>#REF!</v>
      </c>
      <c r="G2015" s="148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Wages'!$B$6:$AF$49,6,0)</f>
        <v>#REF!</v>
      </c>
    </row>
    <row r="2017" spans="1:11" ht="15.75">
      <c r="A2017" s="20" t="s">
        <v>337</v>
      </c>
      <c r="B2017" s="21"/>
      <c r="C2017" s="21"/>
      <c r="D2017" s="21"/>
      <c r="E2017" s="178" t="str">
        <f>+$E$1</f>
        <v>Salary Slip Oct 2019</v>
      </c>
      <c r="F2017" s="178"/>
      <c r="G2017" s="178"/>
      <c r="H2017" s="178"/>
      <c r="I2017" s="178"/>
      <c r="J2017" s="178"/>
      <c r="K2017" s="179"/>
    </row>
    <row r="2018" spans="1:11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>
      <c r="A2020" s="30" t="e">
        <f>+'CBT Wages'!#REF!</f>
        <v>#REF!</v>
      </c>
      <c r="B2020" s="31" t="e">
        <f>VLOOKUP($A2020,'CBT Wages'!$B$6:$AE$49,8,0)</f>
        <v>#REF!</v>
      </c>
      <c r="C2020" s="26"/>
      <c r="D2020" s="31" t="e">
        <f>VLOOKUP($A2020,'CBT Wages'!$B$6:$AE$49,9,0)</f>
        <v>#REF!</v>
      </c>
      <c r="E2020" s="31" t="e">
        <f>VLOOKUP($A2020,'CBT Wages'!$B$6:$AE$49,10,0)</f>
        <v>#REF!</v>
      </c>
      <c r="F2020" s="31" t="e">
        <f>VLOOKUP($A2020,'CBT Wages'!$B$6:$AE$49,14,0)</f>
        <v>#REF!</v>
      </c>
      <c r="G2020" s="32" t="e">
        <f>VLOOKUP($A2020,'CBT Wages'!$B$6:$AE$49,5,0)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>
      <c r="A2021" s="34" t="s">
        <v>350</v>
      </c>
      <c r="B2021" s="31" t="e">
        <f>VLOOKUP($A2020,'CBT Wages'!$B$6:$AE$49,3,0)</f>
        <v>#REF!</v>
      </c>
      <c r="C2021" s="21"/>
      <c r="D2021" s="21"/>
      <c r="E2021" s="35"/>
      <c r="F2021" s="35"/>
      <c r="G2021" s="35"/>
      <c r="H2021" s="151" t="s">
        <v>351</v>
      </c>
      <c r="I2021" s="174">
        <v>0</v>
      </c>
      <c r="J2021" s="176"/>
      <c r="K2021" s="174">
        <v>0</v>
      </c>
    </row>
    <row r="2022" spans="1:11">
      <c r="A2022" s="36" t="s">
        <v>352</v>
      </c>
      <c r="B2022" s="27" t="e">
        <f>VLOOKUP($A2020,'CBT Wages'!$B$6:$AE$49,4,0)</f>
        <v>#REF!</v>
      </c>
      <c r="C2022" s="21"/>
      <c r="D2022" s="21"/>
      <c r="E2022" s="28" t="s">
        <v>322</v>
      </c>
      <c r="F2022" s="37" t="e">
        <f>VLOOKUP($A2020,'CBT OT'!$B$6:$O$431,9,0)</f>
        <v>#REF!</v>
      </c>
      <c r="G2022" s="38"/>
      <c r="H2022" s="152"/>
      <c r="I2022" s="175"/>
      <c r="J2022" s="177"/>
      <c r="K2022" s="175"/>
    </row>
    <row r="2023" spans="1:11">
      <c r="A2023" s="39" t="s">
        <v>353</v>
      </c>
      <c r="B2023" s="40" t="e">
        <f>VLOOKUP($A2020,'CBT Wages'!$B$6:$AR$49,44,0)</f>
        <v>#REF!</v>
      </c>
      <c r="C2023" s="41"/>
      <c r="D2023" s="41"/>
      <c r="E2023" s="35" t="s">
        <v>354</v>
      </c>
      <c r="F2023" s="37" t="e">
        <f>VLOOKUP($A2020,'CBT OT'!$B$6:$V$431,16,0)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>
      <c r="A2024" s="168" t="s">
        <v>356</v>
      </c>
      <c r="B2024" s="169"/>
      <c r="C2024" s="163" t="s">
        <v>357</v>
      </c>
      <c r="D2024" s="164"/>
      <c r="E2024" s="45"/>
      <c r="F2024" s="170" t="s">
        <v>358</v>
      </c>
      <c r="G2024" s="164"/>
      <c r="H2024" s="171" t="s">
        <v>359</v>
      </c>
      <c r="I2024" s="161"/>
      <c r="J2024" s="172" t="s">
        <v>360</v>
      </c>
      <c r="K2024" s="173"/>
    </row>
    <row r="2025" spans="1:11">
      <c r="A2025" s="46" t="s">
        <v>361</v>
      </c>
      <c r="B2025" s="47" t="e">
        <f>VLOOKUP($A2020,'CBT Wages'!$B$6:$AE$49,15,0)</f>
        <v>#REF!</v>
      </c>
      <c r="C2025" s="31" t="e">
        <f>VLOOKUP($A2020,'CBT Wages'!$B$6:$AE$49,20,0)</f>
        <v>#REF!</v>
      </c>
      <c r="D2025" s="48"/>
      <c r="E2025" s="49"/>
      <c r="F2025" s="153" t="e">
        <f>SUM(C2025:E2025)</f>
        <v>#REF!</v>
      </c>
      <c r="G2025" s="154"/>
      <c r="H2025" s="34" t="s">
        <v>362</v>
      </c>
      <c r="I2025" s="26" t="e">
        <f>VLOOKUP($A2020,'CBT Wages'!$B$6:$AE$49,29,0)</f>
        <v>#REF!</v>
      </c>
      <c r="J2025" s="155"/>
      <c r="K2025" s="156"/>
    </row>
    <row r="2026" spans="1:11" ht="14.25">
      <c r="A2026" s="46" t="s">
        <v>363</v>
      </c>
      <c r="B2026" s="50" t="e">
        <f>VLOOKUP($A2020,'CBT Wages'!$B$6:$AE$49,16,0)</f>
        <v>#REF!</v>
      </c>
      <c r="C2026" s="51" t="e">
        <f>VLOOKUP($A2020,'CBT Wages'!$B$6:$AE$49,21,0)</f>
        <v>#REF!</v>
      </c>
      <c r="D2026" s="52"/>
      <c r="E2026" s="38"/>
      <c r="F2026" s="157" t="e">
        <f>SUM(C2026:E2026)</f>
        <v>#REF!</v>
      </c>
      <c r="G2026" s="158"/>
      <c r="H2026" s="36" t="s">
        <v>364</v>
      </c>
      <c r="I2026" s="68" t="e">
        <f>VLOOKUP($A2020,'CBT Wages'!$B$6:$AE$49,28,0)</f>
        <v>#REF!</v>
      </c>
      <c r="J2026" s="159" t="e">
        <f>F2033-I2033</f>
        <v>#REF!</v>
      </c>
      <c r="K2026" s="160"/>
    </row>
    <row r="2027" spans="1:11">
      <c r="A2027" s="46" t="s">
        <v>365</v>
      </c>
      <c r="B2027" s="50" t="e">
        <f>VLOOKUP($A2020,'CBT Wages'!$B$6:$AE$49,17,0)</f>
        <v>#REF!</v>
      </c>
      <c r="C2027" s="51" t="e">
        <f>VLOOKUP($A2020,'CBT Wages'!$B$6:$AE$49,22,0)</f>
        <v>#REF!</v>
      </c>
      <c r="D2027" s="52"/>
      <c r="E2027" s="38"/>
      <c r="F2027" s="157" t="e">
        <f>SUM(C2027:E2027)</f>
        <v>#REF!</v>
      </c>
      <c r="G2027" s="158"/>
      <c r="H2027" s="36" t="s">
        <v>366</v>
      </c>
      <c r="I2027" s="68" t="e">
        <f>VLOOKUP($A2020,'CBT Wages'!$B$6:$AE$49,30,0)</f>
        <v>#REF!</v>
      </c>
      <c r="J2027" s="161" t="s">
        <v>367</v>
      </c>
      <c r="K2027" s="162"/>
    </row>
    <row r="2028" spans="1:11">
      <c r="A2028" s="46" t="s">
        <v>368</v>
      </c>
      <c r="B2028" s="50">
        <v>0</v>
      </c>
      <c r="C2028" s="51">
        <v>0</v>
      </c>
      <c r="D2028" s="52"/>
      <c r="E2028" s="38"/>
      <c r="F2028" s="157">
        <f>SUM(D2028:E2028)</f>
        <v>0</v>
      </c>
      <c r="G2028" s="158"/>
      <c r="H2028" s="36" t="s">
        <v>369</v>
      </c>
      <c r="I2028" s="68"/>
      <c r="J2028" s="163"/>
      <c r="K2028" s="164"/>
    </row>
    <row r="2029" spans="1:11">
      <c r="A2029" s="46" t="s">
        <v>370</v>
      </c>
      <c r="B2029" s="50" t="e">
        <f>VLOOKUP($A2020,'CBT Wages'!$B$6:$AE$49,18,0)</f>
        <v>#REF!</v>
      </c>
      <c r="C2029" s="51" t="e">
        <f>VLOOKUP($A2020,'CBT Wages'!$B$6:$AE$49,23,0)</f>
        <v>#REF!</v>
      </c>
      <c r="D2029" s="52"/>
      <c r="E2029" s="38"/>
      <c r="F2029" s="157" t="e">
        <f>SUM(C2029:E2029)</f>
        <v>#REF!</v>
      </c>
      <c r="G2029" s="158"/>
      <c r="H2029" s="36" t="s">
        <v>371</v>
      </c>
      <c r="I2029" s="68"/>
      <c r="J2029" s="163"/>
      <c r="K2029" s="164"/>
    </row>
    <row r="2030" spans="1:11">
      <c r="A2030" s="46" t="s">
        <v>372</v>
      </c>
      <c r="B2030" s="53">
        <v>0</v>
      </c>
      <c r="C2030" s="51" t="e">
        <f>VLOOKUP($A2020,'CBT Wages'!$B$6:$AE$49,25,0)</f>
        <v>#REF!</v>
      </c>
      <c r="D2030" s="52"/>
      <c r="E2030" s="38"/>
      <c r="F2030" s="157" t="e">
        <f>SUM(C2030:E2030)</f>
        <v>#REF!</v>
      </c>
      <c r="G2030" s="158"/>
      <c r="H2030" s="51"/>
      <c r="I2030" s="68"/>
      <c r="J2030" s="163"/>
      <c r="K2030" s="164"/>
    </row>
    <row r="2031" spans="1:11">
      <c r="A2031" s="46" t="s">
        <v>374</v>
      </c>
      <c r="B2031" s="53">
        <v>0</v>
      </c>
      <c r="C2031" s="51" t="e">
        <f>VLOOKUP($A2020,'CBT Wages'!$B$6:$AE$49,26,0)</f>
        <v>#REF!</v>
      </c>
      <c r="D2031" s="52"/>
      <c r="E2031" s="38"/>
      <c r="F2031" s="157" t="e">
        <f>SUM(C2031:E2031)</f>
        <v>#REF!</v>
      </c>
      <c r="G2031" s="158"/>
      <c r="H2031" s="51"/>
      <c r="I2031" s="68"/>
      <c r="J2031" s="163"/>
      <c r="K2031" s="164"/>
    </row>
    <row r="2032" spans="1:11">
      <c r="A2032" s="54" t="s">
        <v>375</v>
      </c>
      <c r="B2032" s="55"/>
      <c r="C2032" s="143"/>
      <c r="D2032" s="144"/>
      <c r="E2032" s="42"/>
      <c r="F2032" s="143">
        <f>SUM(D2032:E2032)</f>
        <v>0</v>
      </c>
      <c r="G2032" s="145"/>
      <c r="H2032" s="40"/>
      <c r="I2032" s="69"/>
      <c r="J2032" s="165"/>
      <c r="K2032" s="152"/>
    </row>
    <row r="2033" spans="1:11">
      <c r="A2033" s="56" t="s">
        <v>320</v>
      </c>
      <c r="B2033" s="57" t="e">
        <f>SUM(B2025:B2032)</f>
        <v>#REF!</v>
      </c>
      <c r="C2033" s="146" t="e">
        <f>SUM(C2025:D2032)</f>
        <v>#REF!</v>
      </c>
      <c r="D2033" s="147"/>
      <c r="E2033" s="58"/>
      <c r="F2033" s="146" t="e">
        <f>SUM(F2025:F2032)+F2023</f>
        <v>#REF!</v>
      </c>
      <c r="G2033" s="148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Wages'!$B$6:$AF$49,6,0)</f>
        <v>#REF!</v>
      </c>
    </row>
    <row r="2035" spans="1:11" ht="15.75">
      <c r="A2035" s="20" t="s">
        <v>337</v>
      </c>
      <c r="B2035" s="21"/>
      <c r="C2035" s="21"/>
      <c r="D2035" s="21"/>
      <c r="E2035" s="178" t="str">
        <f>+$E$1</f>
        <v>Salary Slip Oct 2019</v>
      </c>
      <c r="F2035" s="178"/>
      <c r="G2035" s="178"/>
      <c r="H2035" s="178"/>
      <c r="I2035" s="178"/>
      <c r="J2035" s="178"/>
      <c r="K2035" s="179"/>
    </row>
    <row r="2036" spans="1:11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>
      <c r="A2038" s="30" t="e">
        <f>+'CBT Wages'!#REF!</f>
        <v>#REF!</v>
      </c>
      <c r="B2038" s="31" t="e">
        <f>VLOOKUP($A2038,'CBT Wages'!$B$6:$AE$49,8,0)</f>
        <v>#REF!</v>
      </c>
      <c r="C2038" s="26"/>
      <c r="D2038" s="31" t="e">
        <f>VLOOKUP($A2038,'CBT Wages'!$B$6:$AE$49,9,0)</f>
        <v>#REF!</v>
      </c>
      <c r="E2038" s="31" t="e">
        <f>VLOOKUP($A2038,'CBT Wages'!$B$6:$AE$49,10,0)</f>
        <v>#REF!</v>
      </c>
      <c r="F2038" s="31" t="e">
        <f>VLOOKUP($A2038,'CBT Wages'!$B$6:$AE$49,14,0)</f>
        <v>#REF!</v>
      </c>
      <c r="G2038" s="32" t="e">
        <f>VLOOKUP($A2038,'CBT Wages'!$B$6:$AE$49,5,0)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>
      <c r="A2039" s="34" t="s">
        <v>350</v>
      </c>
      <c r="B2039" s="31" t="e">
        <f>VLOOKUP($A2038,'CBT Wages'!$B$6:$AE$49,3,0)</f>
        <v>#REF!</v>
      </c>
      <c r="C2039" s="21"/>
      <c r="D2039" s="21"/>
      <c r="E2039" s="35"/>
      <c r="F2039" s="35"/>
      <c r="G2039" s="35"/>
      <c r="H2039" s="151" t="s">
        <v>351</v>
      </c>
      <c r="I2039" s="174">
        <v>0</v>
      </c>
      <c r="J2039" s="176"/>
      <c r="K2039" s="174">
        <v>0</v>
      </c>
    </row>
    <row r="2040" spans="1:11">
      <c r="A2040" s="36" t="s">
        <v>352</v>
      </c>
      <c r="B2040" s="27" t="e">
        <f>VLOOKUP($A2038,'CBT Wages'!$B$6:$AE$49,4,0)</f>
        <v>#REF!</v>
      </c>
      <c r="C2040" s="21"/>
      <c r="D2040" s="21"/>
      <c r="E2040" s="28" t="s">
        <v>322</v>
      </c>
      <c r="F2040" s="37" t="e">
        <f>VLOOKUP($A2038,'CBT OT'!$B$6:$O$431,9,0)</f>
        <v>#REF!</v>
      </c>
      <c r="G2040" s="38"/>
      <c r="H2040" s="152"/>
      <c r="I2040" s="175"/>
      <c r="J2040" s="177"/>
      <c r="K2040" s="175"/>
    </row>
    <row r="2041" spans="1:11">
      <c r="A2041" s="39" t="s">
        <v>353</v>
      </c>
      <c r="B2041" s="40" t="e">
        <f>VLOOKUP($A2038,'CBT Wages'!$B$6:$AR$49,44,0)</f>
        <v>#REF!</v>
      </c>
      <c r="C2041" s="41"/>
      <c r="D2041" s="41"/>
      <c r="E2041" s="35" t="s">
        <v>354</v>
      </c>
      <c r="F2041" s="37" t="e">
        <f>VLOOKUP($A2038,'CBT OT'!$B$6:$V$431,16,0)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>
      <c r="A2042" s="168" t="s">
        <v>356</v>
      </c>
      <c r="B2042" s="169"/>
      <c r="C2042" s="163" t="s">
        <v>357</v>
      </c>
      <c r="D2042" s="164"/>
      <c r="E2042" s="45"/>
      <c r="F2042" s="170" t="s">
        <v>358</v>
      </c>
      <c r="G2042" s="164"/>
      <c r="H2042" s="171" t="s">
        <v>359</v>
      </c>
      <c r="I2042" s="161"/>
      <c r="J2042" s="172" t="s">
        <v>360</v>
      </c>
      <c r="K2042" s="173"/>
    </row>
    <row r="2043" spans="1:11">
      <c r="A2043" s="46" t="s">
        <v>361</v>
      </c>
      <c r="B2043" s="47" t="e">
        <f>VLOOKUP($A2038,'CBT Wages'!$B$6:$AE$49,15,0)</f>
        <v>#REF!</v>
      </c>
      <c r="C2043" s="31" t="e">
        <f>VLOOKUP($A2038,'CBT Wages'!$B$6:$AE$49,20,0)</f>
        <v>#REF!</v>
      </c>
      <c r="D2043" s="48"/>
      <c r="E2043" s="49"/>
      <c r="F2043" s="153" t="e">
        <f>SUM(C2043:E2043)</f>
        <v>#REF!</v>
      </c>
      <c r="G2043" s="154"/>
      <c r="H2043" s="34" t="s">
        <v>362</v>
      </c>
      <c r="I2043" s="26" t="e">
        <f>VLOOKUP($A2038,'CBT Wages'!$B$6:$AE$49,29,0)</f>
        <v>#REF!</v>
      </c>
      <c r="J2043" s="155"/>
      <c r="K2043" s="156"/>
    </row>
    <row r="2044" spans="1:11" ht="14.25">
      <c r="A2044" s="46" t="s">
        <v>363</v>
      </c>
      <c r="B2044" s="50" t="e">
        <f>VLOOKUP($A2038,'CBT Wages'!$B$6:$AE$49,16,0)</f>
        <v>#REF!</v>
      </c>
      <c r="C2044" s="51" t="e">
        <f>VLOOKUP($A2038,'CBT Wages'!$B$6:$AE$49,21,0)</f>
        <v>#REF!</v>
      </c>
      <c r="D2044" s="52"/>
      <c r="E2044" s="38"/>
      <c r="F2044" s="157" t="e">
        <f>SUM(C2044:E2044)</f>
        <v>#REF!</v>
      </c>
      <c r="G2044" s="158"/>
      <c r="H2044" s="36" t="s">
        <v>364</v>
      </c>
      <c r="I2044" s="68" t="e">
        <f>VLOOKUP($A2038,'CBT Wages'!$B$6:$AE$49,28,0)</f>
        <v>#REF!</v>
      </c>
      <c r="J2044" s="159" t="e">
        <f>F2051-I2051</f>
        <v>#REF!</v>
      </c>
      <c r="K2044" s="160"/>
    </row>
    <row r="2045" spans="1:11">
      <c r="A2045" s="46" t="s">
        <v>365</v>
      </c>
      <c r="B2045" s="50" t="e">
        <f>VLOOKUP($A2038,'CBT Wages'!$B$6:$AE$49,17,0)</f>
        <v>#REF!</v>
      </c>
      <c r="C2045" s="51" t="e">
        <f>VLOOKUP($A2038,'CBT Wages'!$B$6:$AE$49,22,0)</f>
        <v>#REF!</v>
      </c>
      <c r="D2045" s="52"/>
      <c r="E2045" s="38"/>
      <c r="F2045" s="157" t="e">
        <f>SUM(C2045:E2045)</f>
        <v>#REF!</v>
      </c>
      <c r="G2045" s="158"/>
      <c r="H2045" s="36" t="s">
        <v>366</v>
      </c>
      <c r="I2045" s="68" t="e">
        <f>VLOOKUP($A2038,'CBT Wages'!$B$6:$AE$49,30,0)</f>
        <v>#REF!</v>
      </c>
      <c r="J2045" s="161" t="s">
        <v>367</v>
      </c>
      <c r="K2045" s="162"/>
    </row>
    <row r="2046" spans="1:11">
      <c r="A2046" s="46" t="s">
        <v>368</v>
      </c>
      <c r="B2046" s="50">
        <v>0</v>
      </c>
      <c r="C2046" s="51">
        <v>0</v>
      </c>
      <c r="D2046" s="52"/>
      <c r="E2046" s="38"/>
      <c r="F2046" s="157">
        <f>SUM(D2046:E2046)</f>
        <v>0</v>
      </c>
      <c r="G2046" s="158"/>
      <c r="H2046" s="36" t="s">
        <v>369</v>
      </c>
      <c r="I2046" s="68"/>
      <c r="J2046" s="163"/>
      <c r="K2046" s="164"/>
    </row>
    <row r="2047" spans="1:11">
      <c r="A2047" s="46" t="s">
        <v>370</v>
      </c>
      <c r="B2047" s="50" t="e">
        <f>VLOOKUP($A2038,'CBT Wages'!$B$6:$AE$49,18,0)</f>
        <v>#REF!</v>
      </c>
      <c r="C2047" s="51" t="e">
        <f>VLOOKUP($A2038,'CBT Wages'!$B$6:$AE$49,23,0)</f>
        <v>#REF!</v>
      </c>
      <c r="D2047" s="52"/>
      <c r="E2047" s="38"/>
      <c r="F2047" s="157" t="e">
        <f>SUM(C2047:E2047)</f>
        <v>#REF!</v>
      </c>
      <c r="G2047" s="158"/>
      <c r="H2047" s="36" t="s">
        <v>371</v>
      </c>
      <c r="I2047" s="68"/>
      <c r="J2047" s="163"/>
      <c r="K2047" s="164"/>
    </row>
    <row r="2048" spans="1:11">
      <c r="A2048" s="46" t="s">
        <v>372</v>
      </c>
      <c r="B2048" s="53">
        <v>0</v>
      </c>
      <c r="C2048" s="51" t="e">
        <f>VLOOKUP($A2038,'CBT Wages'!$B$6:$AE$49,25,0)</f>
        <v>#REF!</v>
      </c>
      <c r="D2048" s="52"/>
      <c r="E2048" s="38"/>
      <c r="F2048" s="157" t="e">
        <f>SUM(C2048:E2048)</f>
        <v>#REF!</v>
      </c>
      <c r="G2048" s="158"/>
      <c r="H2048" s="51"/>
      <c r="I2048" s="68"/>
      <c r="J2048" s="163"/>
      <c r="K2048" s="164"/>
    </row>
    <row r="2049" spans="1:11">
      <c r="A2049" s="46" t="s">
        <v>374</v>
      </c>
      <c r="B2049" s="53">
        <v>0</v>
      </c>
      <c r="C2049" s="51" t="e">
        <f>VLOOKUP($A2038,'CBT Wages'!$B$6:$AE$49,26,0)</f>
        <v>#REF!</v>
      </c>
      <c r="D2049" s="52"/>
      <c r="E2049" s="38"/>
      <c r="F2049" s="157" t="e">
        <f>SUM(C2049:E2049)</f>
        <v>#REF!</v>
      </c>
      <c r="G2049" s="158"/>
      <c r="H2049" s="51"/>
      <c r="I2049" s="68"/>
      <c r="J2049" s="163"/>
      <c r="K2049" s="164"/>
    </row>
    <row r="2050" spans="1:11">
      <c r="A2050" s="54" t="s">
        <v>375</v>
      </c>
      <c r="B2050" s="55"/>
      <c r="C2050" s="143"/>
      <c r="D2050" s="144"/>
      <c r="E2050" s="42"/>
      <c r="F2050" s="143">
        <f>SUM(D2050:E2050)</f>
        <v>0</v>
      </c>
      <c r="G2050" s="145"/>
      <c r="H2050" s="40"/>
      <c r="I2050" s="69"/>
      <c r="J2050" s="165"/>
      <c r="K2050" s="152"/>
    </row>
    <row r="2051" spans="1:11">
      <c r="A2051" s="56" t="s">
        <v>320</v>
      </c>
      <c r="B2051" s="57" t="e">
        <f>SUM(B2043:B2050)</f>
        <v>#REF!</v>
      </c>
      <c r="C2051" s="146" t="e">
        <f>SUM(C2043:D2050)</f>
        <v>#REF!</v>
      </c>
      <c r="D2051" s="147"/>
      <c r="E2051" s="58"/>
      <c r="F2051" s="146" t="e">
        <f>SUM(F2043:F2050)+F2041</f>
        <v>#REF!</v>
      </c>
      <c r="G2051" s="148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Wages'!$B$6:$AF$49,6,0)</f>
        <v>#REF!</v>
      </c>
    </row>
    <row r="2053" spans="1:11" ht="15.75">
      <c r="A2053" s="20" t="s">
        <v>337</v>
      </c>
      <c r="B2053" s="21"/>
      <c r="C2053" s="21"/>
      <c r="D2053" s="21"/>
      <c r="E2053" s="178" t="str">
        <f>+$E$1</f>
        <v>Salary Slip Oct 2019</v>
      </c>
      <c r="F2053" s="178"/>
      <c r="G2053" s="178"/>
      <c r="H2053" s="178"/>
      <c r="I2053" s="178"/>
      <c r="J2053" s="178"/>
      <c r="K2053" s="179"/>
    </row>
    <row r="2054" spans="1:11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>
      <c r="A2056" s="30" t="e">
        <f>+'CBT Wages'!#REF!</f>
        <v>#REF!</v>
      </c>
      <c r="B2056" s="31" t="e">
        <f>VLOOKUP($A2056,'CBT Wages'!$B$6:$AE$49,8,0)</f>
        <v>#REF!</v>
      </c>
      <c r="C2056" s="26"/>
      <c r="D2056" s="31" t="e">
        <f>VLOOKUP($A2056,'CBT Wages'!$B$6:$AE$49,9,0)</f>
        <v>#REF!</v>
      </c>
      <c r="E2056" s="31" t="e">
        <f>VLOOKUP($A2056,'CBT Wages'!$B$6:$AE$49,10,0)</f>
        <v>#REF!</v>
      </c>
      <c r="F2056" s="31" t="e">
        <f>VLOOKUP($A2056,'CBT Wages'!$B$6:$AE$49,14,0)</f>
        <v>#REF!</v>
      </c>
      <c r="G2056" s="32" t="e">
        <f>VLOOKUP($A2056,'CBT Wages'!$B$6:$AE$49,5,0)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>
      <c r="A2057" s="34" t="s">
        <v>350</v>
      </c>
      <c r="B2057" s="31" t="e">
        <f>VLOOKUP($A2056,'CBT Wages'!$B$6:$AE$49,3,0)</f>
        <v>#REF!</v>
      </c>
      <c r="C2057" s="21"/>
      <c r="D2057" s="21"/>
      <c r="E2057" s="35"/>
      <c r="F2057" s="35"/>
      <c r="G2057" s="35"/>
      <c r="H2057" s="151" t="s">
        <v>351</v>
      </c>
      <c r="I2057" s="174">
        <v>0</v>
      </c>
      <c r="J2057" s="176"/>
      <c r="K2057" s="174">
        <v>0</v>
      </c>
    </row>
    <row r="2058" spans="1:11">
      <c r="A2058" s="36" t="s">
        <v>352</v>
      </c>
      <c r="B2058" s="27" t="e">
        <f>VLOOKUP($A2056,'CBT Wages'!$B$6:$AE$49,4,0)</f>
        <v>#REF!</v>
      </c>
      <c r="C2058" s="21"/>
      <c r="D2058" s="21"/>
      <c r="E2058" s="28" t="s">
        <v>322</v>
      </c>
      <c r="F2058" s="37" t="e">
        <f>VLOOKUP($A2056,'CBT OT'!$B$6:$O$431,9,0)</f>
        <v>#REF!</v>
      </c>
      <c r="G2058" s="38"/>
      <c r="H2058" s="152"/>
      <c r="I2058" s="175"/>
      <c r="J2058" s="177"/>
      <c r="K2058" s="175"/>
    </row>
    <row r="2059" spans="1:11">
      <c r="A2059" s="39" t="s">
        <v>353</v>
      </c>
      <c r="B2059" s="40" t="e">
        <f>VLOOKUP($A2056,'CBT Wages'!$B$6:$AR$49,44,0)</f>
        <v>#REF!</v>
      </c>
      <c r="C2059" s="41"/>
      <c r="D2059" s="41"/>
      <c r="E2059" s="35" t="s">
        <v>354</v>
      </c>
      <c r="F2059" s="37" t="e">
        <f>VLOOKUP($A2056,'CBT OT'!$B$6:$V$431,16,0)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>
      <c r="A2060" s="168" t="s">
        <v>356</v>
      </c>
      <c r="B2060" s="169"/>
      <c r="C2060" s="163" t="s">
        <v>357</v>
      </c>
      <c r="D2060" s="164"/>
      <c r="E2060" s="45"/>
      <c r="F2060" s="170" t="s">
        <v>358</v>
      </c>
      <c r="G2060" s="164"/>
      <c r="H2060" s="171" t="s">
        <v>359</v>
      </c>
      <c r="I2060" s="161"/>
      <c r="J2060" s="172" t="s">
        <v>360</v>
      </c>
      <c r="K2060" s="173"/>
    </row>
    <row r="2061" spans="1:11">
      <c r="A2061" s="46" t="s">
        <v>361</v>
      </c>
      <c r="B2061" s="47" t="e">
        <f>VLOOKUP($A2056,'CBT Wages'!$B$6:$AE$49,15,0)</f>
        <v>#REF!</v>
      </c>
      <c r="C2061" s="31" t="e">
        <f>VLOOKUP($A2056,'CBT Wages'!$B$6:$AE$49,20,0)</f>
        <v>#REF!</v>
      </c>
      <c r="D2061" s="48"/>
      <c r="E2061" s="49"/>
      <c r="F2061" s="153" t="e">
        <f>SUM(C2061:E2061)</f>
        <v>#REF!</v>
      </c>
      <c r="G2061" s="154"/>
      <c r="H2061" s="34" t="s">
        <v>362</v>
      </c>
      <c r="I2061" s="26" t="e">
        <f>VLOOKUP($A2056,'CBT Wages'!$B$6:$AE$49,29,0)</f>
        <v>#REF!</v>
      </c>
      <c r="J2061" s="155"/>
      <c r="K2061" s="156"/>
    </row>
    <row r="2062" spans="1:11" ht="14.25">
      <c r="A2062" s="46" t="s">
        <v>363</v>
      </c>
      <c r="B2062" s="50" t="e">
        <f>VLOOKUP($A2056,'CBT Wages'!$B$6:$AE$49,16,0)</f>
        <v>#REF!</v>
      </c>
      <c r="C2062" s="51" t="e">
        <f>VLOOKUP($A2056,'CBT Wages'!$B$6:$AE$49,21,0)</f>
        <v>#REF!</v>
      </c>
      <c r="D2062" s="52"/>
      <c r="E2062" s="38"/>
      <c r="F2062" s="157" t="e">
        <f>SUM(C2062:E2062)</f>
        <v>#REF!</v>
      </c>
      <c r="G2062" s="158"/>
      <c r="H2062" s="36" t="s">
        <v>364</v>
      </c>
      <c r="I2062" s="68" t="e">
        <f>VLOOKUP($A2056,'CBT Wages'!$B$6:$AE$49,28,0)</f>
        <v>#REF!</v>
      </c>
      <c r="J2062" s="159" t="e">
        <f>F2069-I2069</f>
        <v>#REF!</v>
      </c>
      <c r="K2062" s="160"/>
    </row>
    <row r="2063" spans="1:11">
      <c r="A2063" s="46" t="s">
        <v>365</v>
      </c>
      <c r="B2063" s="50" t="e">
        <f>VLOOKUP($A2056,'CBT Wages'!$B$6:$AE$49,17,0)</f>
        <v>#REF!</v>
      </c>
      <c r="C2063" s="51" t="e">
        <f>VLOOKUP($A2056,'CBT Wages'!$B$6:$AE$49,22,0)</f>
        <v>#REF!</v>
      </c>
      <c r="D2063" s="52"/>
      <c r="E2063" s="38"/>
      <c r="F2063" s="157" t="e">
        <f>SUM(C2063:E2063)</f>
        <v>#REF!</v>
      </c>
      <c r="G2063" s="158"/>
      <c r="H2063" s="36" t="s">
        <v>366</v>
      </c>
      <c r="I2063" s="68" t="e">
        <f>VLOOKUP($A2056,'CBT Wages'!$B$6:$AE$49,30,0)</f>
        <v>#REF!</v>
      </c>
      <c r="J2063" s="161" t="s">
        <v>367</v>
      </c>
      <c r="K2063" s="162"/>
    </row>
    <row r="2064" spans="1:11">
      <c r="A2064" s="46" t="s">
        <v>368</v>
      </c>
      <c r="B2064" s="50">
        <v>0</v>
      </c>
      <c r="C2064" s="51">
        <v>0</v>
      </c>
      <c r="D2064" s="52"/>
      <c r="E2064" s="38"/>
      <c r="F2064" s="157">
        <f>SUM(D2064:E2064)</f>
        <v>0</v>
      </c>
      <c r="G2064" s="158"/>
      <c r="H2064" s="36" t="s">
        <v>369</v>
      </c>
      <c r="I2064" s="68"/>
      <c r="J2064" s="163"/>
      <c r="K2064" s="164"/>
    </row>
    <row r="2065" spans="1:11">
      <c r="A2065" s="46" t="s">
        <v>370</v>
      </c>
      <c r="B2065" s="50" t="e">
        <f>VLOOKUP($A2056,'CBT Wages'!$B$6:$AE$49,18,0)</f>
        <v>#REF!</v>
      </c>
      <c r="C2065" s="51" t="e">
        <f>VLOOKUP($A2056,'CBT Wages'!$B$6:$AE$49,23,0)</f>
        <v>#REF!</v>
      </c>
      <c r="D2065" s="52"/>
      <c r="E2065" s="38"/>
      <c r="F2065" s="157" t="e">
        <f>SUM(C2065:E2065)</f>
        <v>#REF!</v>
      </c>
      <c r="G2065" s="158"/>
      <c r="H2065" s="36" t="s">
        <v>371</v>
      </c>
      <c r="I2065" s="68"/>
      <c r="J2065" s="163"/>
      <c r="K2065" s="164"/>
    </row>
    <row r="2066" spans="1:11">
      <c r="A2066" s="46" t="s">
        <v>372</v>
      </c>
      <c r="B2066" s="53">
        <v>0</v>
      </c>
      <c r="C2066" s="51" t="e">
        <f>VLOOKUP($A2056,'CBT Wages'!$B$6:$AE$49,25,0)</f>
        <v>#REF!</v>
      </c>
      <c r="D2066" s="52"/>
      <c r="E2066" s="38"/>
      <c r="F2066" s="157" t="e">
        <f>SUM(C2066:E2066)</f>
        <v>#REF!</v>
      </c>
      <c r="G2066" s="158"/>
      <c r="H2066" s="51"/>
      <c r="I2066" s="68"/>
      <c r="J2066" s="163"/>
      <c r="K2066" s="164"/>
    </row>
    <row r="2067" spans="1:11">
      <c r="A2067" s="46" t="s">
        <v>374</v>
      </c>
      <c r="B2067" s="53">
        <v>0</v>
      </c>
      <c r="C2067" s="51" t="e">
        <f>VLOOKUP($A2056,'CBT Wages'!$B$6:$AE$49,26,0)</f>
        <v>#REF!</v>
      </c>
      <c r="D2067" s="52"/>
      <c r="E2067" s="38"/>
      <c r="F2067" s="157" t="e">
        <f>SUM(C2067:E2067)</f>
        <v>#REF!</v>
      </c>
      <c r="G2067" s="158"/>
      <c r="H2067" s="51"/>
      <c r="I2067" s="68"/>
      <c r="J2067" s="163"/>
      <c r="K2067" s="164"/>
    </row>
    <row r="2068" spans="1:11">
      <c r="A2068" s="54" t="s">
        <v>375</v>
      </c>
      <c r="B2068" s="55"/>
      <c r="C2068" s="143"/>
      <c r="D2068" s="144"/>
      <c r="E2068" s="42"/>
      <c r="F2068" s="143">
        <f>SUM(D2068:E2068)</f>
        <v>0</v>
      </c>
      <c r="G2068" s="145"/>
      <c r="H2068" s="40"/>
      <c r="I2068" s="69"/>
      <c r="J2068" s="165"/>
      <c r="K2068" s="152"/>
    </row>
    <row r="2069" spans="1:11">
      <c r="A2069" s="56" t="s">
        <v>320</v>
      </c>
      <c r="B2069" s="57" t="e">
        <f>SUM(B2061:B2068)</f>
        <v>#REF!</v>
      </c>
      <c r="C2069" s="146" t="e">
        <f>SUM(C2061:D2068)</f>
        <v>#REF!</v>
      </c>
      <c r="D2069" s="147"/>
      <c r="E2069" s="58"/>
      <c r="F2069" s="146" t="e">
        <f>SUM(F2061:F2068)+F2059</f>
        <v>#REF!</v>
      </c>
      <c r="G2069" s="148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Wages'!$B$6:$AF$49,6,0)</f>
        <v>#REF!</v>
      </c>
    </row>
    <row r="2071" spans="1:11" ht="15.75">
      <c r="A2071" s="20" t="s">
        <v>337</v>
      </c>
      <c r="B2071" s="21"/>
      <c r="C2071" s="21"/>
      <c r="D2071" s="21"/>
      <c r="E2071" s="178" t="str">
        <f>+$E$1</f>
        <v>Salary Slip Oct 2019</v>
      </c>
      <c r="F2071" s="178"/>
      <c r="G2071" s="178"/>
      <c r="H2071" s="178"/>
      <c r="I2071" s="178"/>
      <c r="J2071" s="178"/>
      <c r="K2071" s="179"/>
    </row>
    <row r="2072" spans="1:11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>
      <c r="A2074" s="30" t="e">
        <f>+'CBT Wages'!#REF!</f>
        <v>#REF!</v>
      </c>
      <c r="B2074" s="31" t="e">
        <f>VLOOKUP($A2074,'CBT Wages'!$B$6:$AE$49,8,0)</f>
        <v>#REF!</v>
      </c>
      <c r="C2074" s="26"/>
      <c r="D2074" s="31" t="e">
        <f>VLOOKUP($A2074,'CBT Wages'!$B$6:$AE$49,9,0)</f>
        <v>#REF!</v>
      </c>
      <c r="E2074" s="31" t="e">
        <f>VLOOKUP($A2074,'CBT Wages'!$B$6:$AE$49,10,0)</f>
        <v>#REF!</v>
      </c>
      <c r="F2074" s="31" t="e">
        <f>VLOOKUP($A2074,'CBT Wages'!$B$6:$AE$49,14,0)</f>
        <v>#REF!</v>
      </c>
      <c r="G2074" s="32" t="e">
        <f>VLOOKUP($A2074,'CBT Wages'!$B$6:$AE$49,5,0)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>
      <c r="A2075" s="34" t="s">
        <v>350</v>
      </c>
      <c r="B2075" s="31" t="e">
        <f>VLOOKUP($A2074,'CBT Wages'!$B$6:$AE$49,3,0)</f>
        <v>#REF!</v>
      </c>
      <c r="C2075" s="21"/>
      <c r="D2075" s="21"/>
      <c r="E2075" s="35"/>
      <c r="F2075" s="35"/>
      <c r="G2075" s="35"/>
      <c r="H2075" s="151" t="s">
        <v>351</v>
      </c>
      <c r="I2075" s="174">
        <v>0</v>
      </c>
      <c r="J2075" s="176"/>
      <c r="K2075" s="174">
        <v>0</v>
      </c>
    </row>
    <row r="2076" spans="1:11">
      <c r="A2076" s="36" t="s">
        <v>352</v>
      </c>
      <c r="B2076" s="27" t="e">
        <f>VLOOKUP($A2074,'CBT Wages'!$B$6:$AE$49,4,0)</f>
        <v>#REF!</v>
      </c>
      <c r="C2076" s="21"/>
      <c r="D2076" s="21"/>
      <c r="E2076" s="28" t="s">
        <v>322</v>
      </c>
      <c r="F2076" s="37" t="e">
        <f>VLOOKUP($A2074,'CBT OT'!$B$6:$O$431,9,0)</f>
        <v>#REF!</v>
      </c>
      <c r="G2076" s="38"/>
      <c r="H2076" s="152"/>
      <c r="I2076" s="175"/>
      <c r="J2076" s="177"/>
      <c r="K2076" s="175"/>
    </row>
    <row r="2077" spans="1:11">
      <c r="A2077" s="39" t="s">
        <v>353</v>
      </c>
      <c r="B2077" s="40" t="e">
        <f>VLOOKUP($A2074,'CBT Wages'!$B$6:$AR$49,44,0)</f>
        <v>#REF!</v>
      </c>
      <c r="C2077" s="41"/>
      <c r="D2077" s="41"/>
      <c r="E2077" s="35" t="s">
        <v>354</v>
      </c>
      <c r="F2077" s="37" t="e">
        <f>VLOOKUP($A2074,'CBT OT'!$B$6:$V$431,16,0)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>
      <c r="A2078" s="168" t="s">
        <v>356</v>
      </c>
      <c r="B2078" s="169"/>
      <c r="C2078" s="163" t="s">
        <v>357</v>
      </c>
      <c r="D2078" s="164"/>
      <c r="E2078" s="45"/>
      <c r="F2078" s="170" t="s">
        <v>358</v>
      </c>
      <c r="G2078" s="164"/>
      <c r="H2078" s="171" t="s">
        <v>359</v>
      </c>
      <c r="I2078" s="161"/>
      <c r="J2078" s="172" t="s">
        <v>360</v>
      </c>
      <c r="K2078" s="173"/>
    </row>
    <row r="2079" spans="1:11">
      <c r="A2079" s="46" t="s">
        <v>361</v>
      </c>
      <c r="B2079" s="47" t="e">
        <f>VLOOKUP($A2074,'CBT Wages'!$B$6:$AE$49,15,0)</f>
        <v>#REF!</v>
      </c>
      <c r="C2079" s="31" t="e">
        <f>VLOOKUP($A2074,'CBT Wages'!$B$6:$AE$49,20,0)</f>
        <v>#REF!</v>
      </c>
      <c r="D2079" s="48"/>
      <c r="E2079" s="49"/>
      <c r="F2079" s="153" t="e">
        <f>SUM(C2079:E2079)</f>
        <v>#REF!</v>
      </c>
      <c r="G2079" s="154"/>
      <c r="H2079" s="34" t="s">
        <v>362</v>
      </c>
      <c r="I2079" s="26" t="e">
        <f>VLOOKUP($A2074,'CBT Wages'!$B$6:$AE$49,29,0)</f>
        <v>#REF!</v>
      </c>
      <c r="J2079" s="155"/>
      <c r="K2079" s="156"/>
    </row>
    <row r="2080" spans="1:11" ht="14.25">
      <c r="A2080" s="46" t="s">
        <v>363</v>
      </c>
      <c r="B2080" s="50" t="e">
        <f>VLOOKUP($A2074,'CBT Wages'!$B$6:$AE$49,16,0)</f>
        <v>#REF!</v>
      </c>
      <c r="C2080" s="51" t="e">
        <f>VLOOKUP($A2074,'CBT Wages'!$B$6:$AE$49,21,0)</f>
        <v>#REF!</v>
      </c>
      <c r="D2080" s="52"/>
      <c r="E2080" s="38"/>
      <c r="F2080" s="157" t="e">
        <f>SUM(C2080:E2080)</f>
        <v>#REF!</v>
      </c>
      <c r="G2080" s="158"/>
      <c r="H2080" s="36" t="s">
        <v>364</v>
      </c>
      <c r="I2080" s="68" t="e">
        <f>VLOOKUP($A2074,'CBT Wages'!$B$6:$AE$49,28,0)</f>
        <v>#REF!</v>
      </c>
      <c r="J2080" s="159" t="e">
        <f>F2087-I2087</f>
        <v>#REF!</v>
      </c>
      <c r="K2080" s="160"/>
    </row>
    <row r="2081" spans="1:11">
      <c r="A2081" s="46" t="s">
        <v>365</v>
      </c>
      <c r="B2081" s="50" t="e">
        <f>VLOOKUP($A2074,'CBT Wages'!$B$6:$AE$49,17,0)</f>
        <v>#REF!</v>
      </c>
      <c r="C2081" s="51" t="e">
        <f>VLOOKUP($A2074,'CBT Wages'!$B$6:$AE$49,22,0)</f>
        <v>#REF!</v>
      </c>
      <c r="D2081" s="52"/>
      <c r="E2081" s="38"/>
      <c r="F2081" s="157" t="e">
        <f>SUM(C2081:E2081)</f>
        <v>#REF!</v>
      </c>
      <c r="G2081" s="158"/>
      <c r="H2081" s="36" t="s">
        <v>366</v>
      </c>
      <c r="I2081" s="68" t="e">
        <f>VLOOKUP($A2074,'CBT Wages'!$B$6:$AE$49,30,0)</f>
        <v>#REF!</v>
      </c>
      <c r="J2081" s="161" t="s">
        <v>367</v>
      </c>
      <c r="K2081" s="162"/>
    </row>
    <row r="2082" spans="1:11">
      <c r="A2082" s="46" t="s">
        <v>368</v>
      </c>
      <c r="B2082" s="50">
        <v>0</v>
      </c>
      <c r="C2082" s="51">
        <v>0</v>
      </c>
      <c r="D2082" s="52"/>
      <c r="E2082" s="38"/>
      <c r="F2082" s="157">
        <f>SUM(D2082:E2082)</f>
        <v>0</v>
      </c>
      <c r="G2082" s="158"/>
      <c r="H2082" s="36" t="s">
        <v>369</v>
      </c>
      <c r="I2082" s="68"/>
      <c r="J2082" s="163"/>
      <c r="K2082" s="164"/>
    </row>
    <row r="2083" spans="1:11">
      <c r="A2083" s="46" t="s">
        <v>370</v>
      </c>
      <c r="B2083" s="50" t="e">
        <f>VLOOKUP($A2074,'CBT Wages'!$B$6:$AE$49,18,0)</f>
        <v>#REF!</v>
      </c>
      <c r="C2083" s="51" t="e">
        <f>VLOOKUP($A2074,'CBT Wages'!$B$6:$AE$49,23,0)</f>
        <v>#REF!</v>
      </c>
      <c r="D2083" s="52"/>
      <c r="E2083" s="38"/>
      <c r="F2083" s="157" t="e">
        <f>SUM(C2083:E2083)</f>
        <v>#REF!</v>
      </c>
      <c r="G2083" s="158"/>
      <c r="H2083" s="36" t="s">
        <v>371</v>
      </c>
      <c r="I2083" s="68"/>
      <c r="J2083" s="163"/>
      <c r="K2083" s="164"/>
    </row>
    <row r="2084" spans="1:11">
      <c r="A2084" s="46" t="s">
        <v>372</v>
      </c>
      <c r="B2084" s="53">
        <v>0</v>
      </c>
      <c r="C2084" s="51" t="e">
        <f>VLOOKUP($A2074,'CBT Wages'!$B$6:$AE$49,25,0)</f>
        <v>#REF!</v>
      </c>
      <c r="D2084" s="52"/>
      <c r="E2084" s="38"/>
      <c r="F2084" s="157" t="e">
        <f>SUM(C2084:E2084)</f>
        <v>#REF!</v>
      </c>
      <c r="G2084" s="158"/>
      <c r="H2084" s="51"/>
      <c r="I2084" s="68"/>
      <c r="J2084" s="163"/>
      <c r="K2084" s="164"/>
    </row>
    <row r="2085" spans="1:11">
      <c r="A2085" s="46" t="s">
        <v>374</v>
      </c>
      <c r="B2085" s="53">
        <v>0</v>
      </c>
      <c r="C2085" s="51" t="e">
        <f>VLOOKUP($A2074,'CBT Wages'!$B$6:$AE$49,26,0)</f>
        <v>#REF!</v>
      </c>
      <c r="D2085" s="52"/>
      <c r="E2085" s="38"/>
      <c r="F2085" s="157" t="e">
        <f>SUM(C2085:E2085)</f>
        <v>#REF!</v>
      </c>
      <c r="G2085" s="158"/>
      <c r="H2085" s="51"/>
      <c r="I2085" s="68"/>
      <c r="J2085" s="163"/>
      <c r="K2085" s="164"/>
    </row>
    <row r="2086" spans="1:11">
      <c r="A2086" s="54" t="s">
        <v>375</v>
      </c>
      <c r="B2086" s="55"/>
      <c r="C2086" s="143"/>
      <c r="D2086" s="144"/>
      <c r="E2086" s="42"/>
      <c r="F2086" s="143">
        <f>SUM(D2086:E2086)</f>
        <v>0</v>
      </c>
      <c r="G2086" s="145"/>
      <c r="H2086" s="40"/>
      <c r="I2086" s="69"/>
      <c r="J2086" s="165"/>
      <c r="K2086" s="152"/>
    </row>
    <row r="2087" spans="1:11">
      <c r="A2087" s="56" t="s">
        <v>320</v>
      </c>
      <c r="B2087" s="57" t="e">
        <f>SUM(B2079:B2086)</f>
        <v>#REF!</v>
      </c>
      <c r="C2087" s="146" t="e">
        <f>SUM(C2079:D2086)</f>
        <v>#REF!</v>
      </c>
      <c r="D2087" s="147"/>
      <c r="E2087" s="58"/>
      <c r="F2087" s="146" t="e">
        <f>SUM(F2079:F2086)+F2077</f>
        <v>#REF!</v>
      </c>
      <c r="G2087" s="148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Wages'!$B$6:$AF$49,6,0)</f>
        <v>#REF!</v>
      </c>
    </row>
    <row r="2089" spans="1:11" ht="15.75">
      <c r="A2089" s="20" t="s">
        <v>337</v>
      </c>
      <c r="B2089" s="21"/>
      <c r="C2089" s="21"/>
      <c r="D2089" s="21"/>
      <c r="E2089" s="178" t="str">
        <f>+$E$1</f>
        <v>Salary Slip Oct 2019</v>
      </c>
      <c r="F2089" s="178"/>
      <c r="G2089" s="178"/>
      <c r="H2089" s="178"/>
      <c r="I2089" s="178"/>
      <c r="J2089" s="178"/>
      <c r="K2089" s="179"/>
    </row>
    <row r="2090" spans="1:11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>
      <c r="A2092" s="30" t="e">
        <f>+'CBT Wages'!#REF!</f>
        <v>#REF!</v>
      </c>
      <c r="B2092" s="31" t="e">
        <f>VLOOKUP($A2092,'CBT Wages'!$B$6:$AE$49,8,0)</f>
        <v>#REF!</v>
      </c>
      <c r="C2092" s="26"/>
      <c r="D2092" s="31" t="e">
        <f>VLOOKUP($A2092,'CBT Wages'!$B$6:$AE$49,9,0)</f>
        <v>#REF!</v>
      </c>
      <c r="E2092" s="31" t="e">
        <f>VLOOKUP($A2092,'CBT Wages'!$B$6:$AE$49,10,0)</f>
        <v>#REF!</v>
      </c>
      <c r="F2092" s="31" t="e">
        <f>VLOOKUP($A2092,'CBT Wages'!$B$6:$AE$49,14,0)</f>
        <v>#REF!</v>
      </c>
      <c r="G2092" s="32" t="e">
        <f>VLOOKUP($A2092,'CBT Wages'!$B$6:$AE$49,5,0)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>
      <c r="A2093" s="34" t="s">
        <v>350</v>
      </c>
      <c r="B2093" s="31" t="e">
        <f>VLOOKUP($A2092,'CBT Wages'!$B$6:$AE$49,3,0)</f>
        <v>#REF!</v>
      </c>
      <c r="C2093" s="21"/>
      <c r="D2093" s="21"/>
      <c r="E2093" s="35"/>
      <c r="F2093" s="35"/>
      <c r="G2093" s="35"/>
      <c r="H2093" s="151" t="s">
        <v>351</v>
      </c>
      <c r="I2093" s="174">
        <v>0</v>
      </c>
      <c r="J2093" s="176"/>
      <c r="K2093" s="174">
        <v>0</v>
      </c>
    </row>
    <row r="2094" spans="1:11">
      <c r="A2094" s="36" t="s">
        <v>352</v>
      </c>
      <c r="B2094" s="27" t="e">
        <f>VLOOKUP($A2092,'CBT Wages'!$B$6:$AE$49,4,0)</f>
        <v>#REF!</v>
      </c>
      <c r="C2094" s="21"/>
      <c r="D2094" s="21"/>
      <c r="E2094" s="28" t="s">
        <v>322</v>
      </c>
      <c r="F2094" s="37" t="e">
        <f>VLOOKUP($A2092,'CBT OT'!$B$6:$O$431,9,0)</f>
        <v>#REF!</v>
      </c>
      <c r="G2094" s="38"/>
      <c r="H2094" s="152"/>
      <c r="I2094" s="175"/>
      <c r="J2094" s="177"/>
      <c r="K2094" s="175"/>
    </row>
    <row r="2095" spans="1:11">
      <c r="A2095" s="39" t="s">
        <v>353</v>
      </c>
      <c r="B2095" s="40" t="e">
        <f>VLOOKUP($A2092,'CBT Wages'!$B$6:$AR$49,44,0)</f>
        <v>#REF!</v>
      </c>
      <c r="C2095" s="41"/>
      <c r="D2095" s="41"/>
      <c r="E2095" s="35" t="s">
        <v>354</v>
      </c>
      <c r="F2095" s="37" t="e">
        <f>VLOOKUP($A2092,'CBT OT'!$B$6:$V$431,16,0)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>
      <c r="A2096" s="168" t="s">
        <v>356</v>
      </c>
      <c r="B2096" s="169"/>
      <c r="C2096" s="163" t="s">
        <v>357</v>
      </c>
      <c r="D2096" s="164"/>
      <c r="E2096" s="45"/>
      <c r="F2096" s="170" t="s">
        <v>358</v>
      </c>
      <c r="G2096" s="164"/>
      <c r="H2096" s="171" t="s">
        <v>359</v>
      </c>
      <c r="I2096" s="161"/>
      <c r="J2096" s="172" t="s">
        <v>360</v>
      </c>
      <c r="K2096" s="173"/>
    </row>
    <row r="2097" spans="1:11">
      <c r="A2097" s="46" t="s">
        <v>361</v>
      </c>
      <c r="B2097" s="47" t="e">
        <f>VLOOKUP($A2092,'CBT Wages'!$B$6:$AE$49,15,0)</f>
        <v>#REF!</v>
      </c>
      <c r="C2097" s="31" t="e">
        <f>VLOOKUP($A2092,'CBT Wages'!$B$6:$AE$49,20,0)</f>
        <v>#REF!</v>
      </c>
      <c r="D2097" s="48"/>
      <c r="E2097" s="49"/>
      <c r="F2097" s="153" t="e">
        <f>SUM(C2097:E2097)</f>
        <v>#REF!</v>
      </c>
      <c r="G2097" s="154"/>
      <c r="H2097" s="34" t="s">
        <v>362</v>
      </c>
      <c r="I2097" s="26" t="e">
        <f>VLOOKUP($A2092,'CBT Wages'!$B$6:$AE$49,29,0)</f>
        <v>#REF!</v>
      </c>
      <c r="J2097" s="155"/>
      <c r="K2097" s="156"/>
    </row>
    <row r="2098" spans="1:11" ht="14.25">
      <c r="A2098" s="46" t="s">
        <v>363</v>
      </c>
      <c r="B2098" s="50" t="e">
        <f>VLOOKUP($A2092,'CBT Wages'!$B$6:$AE$49,16,0)</f>
        <v>#REF!</v>
      </c>
      <c r="C2098" s="51" t="e">
        <f>VLOOKUP($A2092,'CBT Wages'!$B$6:$AE$49,21,0)</f>
        <v>#REF!</v>
      </c>
      <c r="D2098" s="52"/>
      <c r="E2098" s="38"/>
      <c r="F2098" s="157" t="e">
        <f>SUM(C2098:E2098)</f>
        <v>#REF!</v>
      </c>
      <c r="G2098" s="158"/>
      <c r="H2098" s="36" t="s">
        <v>364</v>
      </c>
      <c r="I2098" s="68" t="e">
        <f>VLOOKUP($A2092,'CBT Wages'!$B$6:$AE$49,28,0)</f>
        <v>#REF!</v>
      </c>
      <c r="J2098" s="159" t="e">
        <f>F2105-I2105</f>
        <v>#REF!</v>
      </c>
      <c r="K2098" s="160"/>
    </row>
    <row r="2099" spans="1:11">
      <c r="A2099" s="46" t="s">
        <v>365</v>
      </c>
      <c r="B2099" s="50" t="e">
        <f>VLOOKUP($A2092,'CBT Wages'!$B$6:$AE$49,17,0)</f>
        <v>#REF!</v>
      </c>
      <c r="C2099" s="51" t="e">
        <f>VLOOKUP($A2092,'CBT Wages'!$B$6:$AE$49,22,0)</f>
        <v>#REF!</v>
      </c>
      <c r="D2099" s="52"/>
      <c r="E2099" s="38"/>
      <c r="F2099" s="157" t="e">
        <f>SUM(C2099:E2099)</f>
        <v>#REF!</v>
      </c>
      <c r="G2099" s="158"/>
      <c r="H2099" s="36" t="s">
        <v>366</v>
      </c>
      <c r="I2099" s="68" t="e">
        <f>VLOOKUP($A2092,'CBT Wages'!$B$6:$AE$49,30,0)</f>
        <v>#REF!</v>
      </c>
      <c r="J2099" s="161" t="s">
        <v>367</v>
      </c>
      <c r="K2099" s="162"/>
    </row>
    <row r="2100" spans="1:11">
      <c r="A2100" s="46" t="s">
        <v>368</v>
      </c>
      <c r="B2100" s="50">
        <v>0</v>
      </c>
      <c r="C2100" s="51">
        <v>0</v>
      </c>
      <c r="D2100" s="52"/>
      <c r="E2100" s="38"/>
      <c r="F2100" s="157">
        <f>SUM(D2100:E2100)</f>
        <v>0</v>
      </c>
      <c r="G2100" s="158"/>
      <c r="H2100" s="36" t="s">
        <v>369</v>
      </c>
      <c r="I2100" s="68"/>
      <c r="J2100" s="163"/>
      <c r="K2100" s="164"/>
    </row>
    <row r="2101" spans="1:11">
      <c r="A2101" s="46" t="s">
        <v>370</v>
      </c>
      <c r="B2101" s="50" t="e">
        <f>VLOOKUP($A2092,'CBT Wages'!$B$6:$AE$49,18,0)</f>
        <v>#REF!</v>
      </c>
      <c r="C2101" s="51" t="e">
        <f>VLOOKUP($A2092,'CBT Wages'!$B$6:$AE$49,23,0)</f>
        <v>#REF!</v>
      </c>
      <c r="D2101" s="52"/>
      <c r="E2101" s="38"/>
      <c r="F2101" s="157" t="e">
        <f>SUM(C2101:E2101)</f>
        <v>#REF!</v>
      </c>
      <c r="G2101" s="158"/>
      <c r="H2101" s="36" t="s">
        <v>371</v>
      </c>
      <c r="I2101" s="68"/>
      <c r="J2101" s="163"/>
      <c r="K2101" s="164"/>
    </row>
    <row r="2102" spans="1:11">
      <c r="A2102" s="46" t="s">
        <v>372</v>
      </c>
      <c r="B2102" s="53">
        <v>0</v>
      </c>
      <c r="C2102" s="51" t="e">
        <f>VLOOKUP($A2092,'CBT Wages'!$B$6:$AE$49,25,0)</f>
        <v>#REF!</v>
      </c>
      <c r="D2102" s="52"/>
      <c r="E2102" s="38"/>
      <c r="F2102" s="157" t="e">
        <f>SUM(C2102:E2102)</f>
        <v>#REF!</v>
      </c>
      <c r="G2102" s="158"/>
      <c r="H2102" s="51"/>
      <c r="I2102" s="68"/>
      <c r="J2102" s="163"/>
      <c r="K2102" s="164"/>
    </row>
    <row r="2103" spans="1:11">
      <c r="A2103" s="46" t="s">
        <v>374</v>
      </c>
      <c r="B2103" s="53">
        <v>0</v>
      </c>
      <c r="C2103" s="51" t="e">
        <f>VLOOKUP($A2092,'CBT Wages'!$B$6:$AE$49,26,0)</f>
        <v>#REF!</v>
      </c>
      <c r="D2103" s="52"/>
      <c r="E2103" s="38"/>
      <c r="F2103" s="157" t="e">
        <f>SUM(C2103:E2103)</f>
        <v>#REF!</v>
      </c>
      <c r="G2103" s="158"/>
      <c r="H2103" s="51"/>
      <c r="I2103" s="68"/>
      <c r="J2103" s="163"/>
      <c r="K2103" s="164"/>
    </row>
    <row r="2104" spans="1:11">
      <c r="A2104" s="54" t="s">
        <v>375</v>
      </c>
      <c r="B2104" s="55"/>
      <c r="C2104" s="143"/>
      <c r="D2104" s="144"/>
      <c r="E2104" s="42"/>
      <c r="F2104" s="143">
        <f>SUM(D2104:E2104)</f>
        <v>0</v>
      </c>
      <c r="G2104" s="145"/>
      <c r="H2104" s="40"/>
      <c r="I2104" s="69"/>
      <c r="J2104" s="165"/>
      <c r="K2104" s="152"/>
    </row>
    <row r="2105" spans="1:11">
      <c r="A2105" s="56" t="s">
        <v>320</v>
      </c>
      <c r="B2105" s="57" t="e">
        <f>SUM(B2097:B2104)</f>
        <v>#REF!</v>
      </c>
      <c r="C2105" s="146" t="e">
        <f>SUM(C2097:D2104)</f>
        <v>#REF!</v>
      </c>
      <c r="D2105" s="147"/>
      <c r="E2105" s="58"/>
      <c r="F2105" s="146" t="e">
        <f>SUM(F2097:F2104)+F2095</f>
        <v>#REF!</v>
      </c>
      <c r="G2105" s="148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Wages'!$B$6:$AF$49,6,0)</f>
        <v>#REF!</v>
      </c>
    </row>
    <row r="2107" spans="1:11" ht="15.75">
      <c r="A2107" s="20" t="s">
        <v>337</v>
      </c>
      <c r="B2107" s="21"/>
      <c r="C2107" s="21"/>
      <c r="D2107" s="21"/>
      <c r="E2107" s="178" t="str">
        <f>+$E$1</f>
        <v>Salary Slip Oct 2019</v>
      </c>
      <c r="F2107" s="178"/>
      <c r="G2107" s="178"/>
      <c r="H2107" s="178"/>
      <c r="I2107" s="178"/>
      <c r="J2107" s="178"/>
      <c r="K2107" s="179"/>
    </row>
    <row r="2108" spans="1:11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>
      <c r="A2110" s="30" t="e">
        <f>+'CBT Wages'!#REF!</f>
        <v>#REF!</v>
      </c>
      <c r="B2110" s="31" t="e">
        <f>VLOOKUP($A2110,'CBT Wages'!$B$6:$AE$49,8,0)</f>
        <v>#REF!</v>
      </c>
      <c r="C2110" s="26"/>
      <c r="D2110" s="31" t="e">
        <f>VLOOKUP($A2110,'CBT Wages'!$B$6:$AE$49,9,0)</f>
        <v>#REF!</v>
      </c>
      <c r="E2110" s="31" t="e">
        <f>VLOOKUP($A2110,'CBT Wages'!$B$6:$AE$49,10,0)</f>
        <v>#REF!</v>
      </c>
      <c r="F2110" s="31" t="e">
        <f>VLOOKUP($A2110,'CBT Wages'!$B$6:$AE$49,14,0)</f>
        <v>#REF!</v>
      </c>
      <c r="G2110" s="32" t="e">
        <f>VLOOKUP($A2110,'CBT Wages'!$B$6:$AE$49,5,0)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>
      <c r="A2111" s="34" t="s">
        <v>350</v>
      </c>
      <c r="B2111" s="31" t="e">
        <f>VLOOKUP($A2110,'CBT Wages'!$B$6:$AE$49,3,0)</f>
        <v>#REF!</v>
      </c>
      <c r="C2111" s="21"/>
      <c r="D2111" s="21"/>
      <c r="E2111" s="35"/>
      <c r="F2111" s="35"/>
      <c r="G2111" s="35"/>
      <c r="H2111" s="151" t="s">
        <v>351</v>
      </c>
      <c r="I2111" s="174">
        <v>0</v>
      </c>
      <c r="J2111" s="176"/>
      <c r="K2111" s="174">
        <v>0</v>
      </c>
    </row>
    <row r="2112" spans="1:11">
      <c r="A2112" s="36" t="s">
        <v>352</v>
      </c>
      <c r="B2112" s="27" t="e">
        <f>VLOOKUP($A2110,'CBT Wages'!$B$6:$AE$49,4,0)</f>
        <v>#REF!</v>
      </c>
      <c r="C2112" s="21"/>
      <c r="D2112" s="21"/>
      <c r="E2112" s="28" t="s">
        <v>322</v>
      </c>
      <c r="F2112" s="37" t="e">
        <f>VLOOKUP($A2110,'CBT OT'!$B$6:$O$431,9,0)</f>
        <v>#REF!</v>
      </c>
      <c r="G2112" s="38"/>
      <c r="H2112" s="152"/>
      <c r="I2112" s="175"/>
      <c r="J2112" s="177"/>
      <c r="K2112" s="175"/>
    </row>
    <row r="2113" spans="1:11">
      <c r="A2113" s="39" t="s">
        <v>353</v>
      </c>
      <c r="B2113" s="40" t="e">
        <f>VLOOKUP($A2110,'CBT Wages'!$B$6:$AR$49,44,0)</f>
        <v>#REF!</v>
      </c>
      <c r="C2113" s="41"/>
      <c r="D2113" s="41"/>
      <c r="E2113" s="35" t="s">
        <v>354</v>
      </c>
      <c r="F2113" s="37" t="e">
        <f>VLOOKUP($A2110,'CBT OT'!$B$6:$V$431,16,0)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>
      <c r="A2114" s="168" t="s">
        <v>356</v>
      </c>
      <c r="B2114" s="169"/>
      <c r="C2114" s="163" t="s">
        <v>357</v>
      </c>
      <c r="D2114" s="164"/>
      <c r="E2114" s="45"/>
      <c r="F2114" s="170" t="s">
        <v>358</v>
      </c>
      <c r="G2114" s="164"/>
      <c r="H2114" s="171" t="s">
        <v>359</v>
      </c>
      <c r="I2114" s="161"/>
      <c r="J2114" s="172" t="s">
        <v>360</v>
      </c>
      <c r="K2114" s="173"/>
    </row>
    <row r="2115" spans="1:11">
      <c r="A2115" s="46" t="s">
        <v>361</v>
      </c>
      <c r="B2115" s="47" t="e">
        <f>VLOOKUP($A2110,'CBT Wages'!$B$6:$AE$49,15,0)</f>
        <v>#REF!</v>
      </c>
      <c r="C2115" s="31" t="e">
        <f>VLOOKUP($A2110,'CBT Wages'!$B$6:$AE$49,20,0)</f>
        <v>#REF!</v>
      </c>
      <c r="D2115" s="48"/>
      <c r="E2115" s="49"/>
      <c r="F2115" s="153" t="e">
        <f>SUM(C2115:E2115)</f>
        <v>#REF!</v>
      </c>
      <c r="G2115" s="154"/>
      <c r="H2115" s="34" t="s">
        <v>362</v>
      </c>
      <c r="I2115" s="26" t="e">
        <f>VLOOKUP($A2110,'CBT Wages'!$B$6:$AE$49,29,0)</f>
        <v>#REF!</v>
      </c>
      <c r="J2115" s="155"/>
      <c r="K2115" s="156"/>
    </row>
    <row r="2116" spans="1:11" ht="14.25">
      <c r="A2116" s="46" t="s">
        <v>363</v>
      </c>
      <c r="B2116" s="50" t="e">
        <f>VLOOKUP($A2110,'CBT Wages'!$B$6:$AE$49,16,0)</f>
        <v>#REF!</v>
      </c>
      <c r="C2116" s="51" t="e">
        <f>VLOOKUP($A2110,'CBT Wages'!$B$6:$AE$49,21,0)</f>
        <v>#REF!</v>
      </c>
      <c r="D2116" s="52"/>
      <c r="E2116" s="38"/>
      <c r="F2116" s="157" t="e">
        <f>SUM(C2116:E2116)</f>
        <v>#REF!</v>
      </c>
      <c r="G2116" s="158"/>
      <c r="H2116" s="36" t="s">
        <v>364</v>
      </c>
      <c r="I2116" s="68" t="e">
        <f>VLOOKUP($A2110,'CBT Wages'!$B$6:$AE$49,28,0)</f>
        <v>#REF!</v>
      </c>
      <c r="J2116" s="159" t="e">
        <f>F2123-I2123</f>
        <v>#REF!</v>
      </c>
      <c r="K2116" s="160"/>
    </row>
    <row r="2117" spans="1:11">
      <c r="A2117" s="46" t="s">
        <v>365</v>
      </c>
      <c r="B2117" s="50" t="e">
        <f>VLOOKUP($A2110,'CBT Wages'!$B$6:$AE$49,17,0)</f>
        <v>#REF!</v>
      </c>
      <c r="C2117" s="51" t="e">
        <f>VLOOKUP($A2110,'CBT Wages'!$B$6:$AE$49,22,0)</f>
        <v>#REF!</v>
      </c>
      <c r="D2117" s="52"/>
      <c r="E2117" s="38"/>
      <c r="F2117" s="157" t="e">
        <f>SUM(C2117:E2117)</f>
        <v>#REF!</v>
      </c>
      <c r="G2117" s="158"/>
      <c r="H2117" s="36" t="s">
        <v>366</v>
      </c>
      <c r="I2117" s="68" t="e">
        <f>VLOOKUP($A2110,'CBT Wages'!$B$6:$AE$49,30,0)</f>
        <v>#REF!</v>
      </c>
      <c r="J2117" s="161" t="s">
        <v>367</v>
      </c>
      <c r="K2117" s="162"/>
    </row>
    <row r="2118" spans="1:11">
      <c r="A2118" s="46" t="s">
        <v>368</v>
      </c>
      <c r="B2118" s="50">
        <v>0</v>
      </c>
      <c r="C2118" s="51">
        <v>0</v>
      </c>
      <c r="D2118" s="52"/>
      <c r="E2118" s="38"/>
      <c r="F2118" s="157">
        <f>SUM(D2118:E2118)</f>
        <v>0</v>
      </c>
      <c r="G2118" s="158"/>
      <c r="H2118" s="36" t="s">
        <v>369</v>
      </c>
      <c r="I2118" s="68"/>
      <c r="J2118" s="163"/>
      <c r="K2118" s="164"/>
    </row>
    <row r="2119" spans="1:11">
      <c r="A2119" s="46" t="s">
        <v>370</v>
      </c>
      <c r="B2119" s="50" t="e">
        <f>VLOOKUP($A2110,'CBT Wages'!$B$6:$AE$49,18,0)</f>
        <v>#REF!</v>
      </c>
      <c r="C2119" s="51" t="e">
        <f>VLOOKUP($A2110,'CBT Wages'!$B$6:$AE$49,23,0)</f>
        <v>#REF!</v>
      </c>
      <c r="D2119" s="52"/>
      <c r="E2119" s="38"/>
      <c r="F2119" s="157" t="e">
        <f>SUM(C2119:E2119)</f>
        <v>#REF!</v>
      </c>
      <c r="G2119" s="158"/>
      <c r="H2119" s="36" t="s">
        <v>371</v>
      </c>
      <c r="I2119" s="68"/>
      <c r="J2119" s="163"/>
      <c r="K2119" s="164"/>
    </row>
    <row r="2120" spans="1:11">
      <c r="A2120" s="46" t="s">
        <v>372</v>
      </c>
      <c r="B2120" s="53">
        <v>0</v>
      </c>
      <c r="C2120" s="51" t="e">
        <f>VLOOKUP($A2110,'CBT Wages'!$B$6:$AE$49,25,0)</f>
        <v>#REF!</v>
      </c>
      <c r="D2120" s="52"/>
      <c r="E2120" s="38"/>
      <c r="F2120" s="157" t="e">
        <f>SUM(C2120:E2120)</f>
        <v>#REF!</v>
      </c>
      <c r="G2120" s="158"/>
      <c r="H2120" s="51"/>
      <c r="I2120" s="68"/>
      <c r="J2120" s="163"/>
      <c r="K2120" s="164"/>
    </row>
    <row r="2121" spans="1:11">
      <c r="A2121" s="46" t="s">
        <v>374</v>
      </c>
      <c r="B2121" s="53">
        <v>0</v>
      </c>
      <c r="C2121" s="51" t="e">
        <f>VLOOKUP($A2110,'CBT Wages'!$B$6:$AE$49,26,0)</f>
        <v>#REF!</v>
      </c>
      <c r="D2121" s="52"/>
      <c r="E2121" s="38"/>
      <c r="F2121" s="157" t="e">
        <f>SUM(C2121:E2121)</f>
        <v>#REF!</v>
      </c>
      <c r="G2121" s="158"/>
      <c r="H2121" s="51"/>
      <c r="I2121" s="68"/>
      <c r="J2121" s="163"/>
      <c r="K2121" s="164"/>
    </row>
    <row r="2122" spans="1:11">
      <c r="A2122" s="54" t="s">
        <v>375</v>
      </c>
      <c r="B2122" s="55"/>
      <c r="C2122" s="143"/>
      <c r="D2122" s="144"/>
      <c r="E2122" s="42"/>
      <c r="F2122" s="143">
        <f>SUM(D2122:E2122)</f>
        <v>0</v>
      </c>
      <c r="G2122" s="145"/>
      <c r="H2122" s="40"/>
      <c r="I2122" s="69"/>
      <c r="J2122" s="165"/>
      <c r="K2122" s="152"/>
    </row>
    <row r="2123" spans="1:11">
      <c r="A2123" s="56" t="s">
        <v>320</v>
      </c>
      <c r="B2123" s="57" t="e">
        <f>SUM(B2115:B2122)</f>
        <v>#REF!</v>
      </c>
      <c r="C2123" s="146" t="e">
        <f>SUM(C2115:D2122)</f>
        <v>#REF!</v>
      </c>
      <c r="D2123" s="147"/>
      <c r="E2123" s="58"/>
      <c r="F2123" s="146" t="e">
        <f>SUM(F2115:F2122)+F2113</f>
        <v>#REF!</v>
      </c>
      <c r="G2123" s="148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Wages'!$B$6:$AF$49,6,0)</f>
        <v>#REF!</v>
      </c>
    </row>
    <row r="2125" spans="1:11" ht="15.75">
      <c r="A2125" s="20" t="s">
        <v>337</v>
      </c>
      <c r="B2125" s="21"/>
      <c r="C2125" s="21"/>
      <c r="D2125" s="21"/>
      <c r="E2125" s="178" t="str">
        <f>+$E$1</f>
        <v>Salary Slip Oct 2019</v>
      </c>
      <c r="F2125" s="178"/>
      <c r="G2125" s="178"/>
      <c r="H2125" s="178"/>
      <c r="I2125" s="178"/>
      <c r="J2125" s="178"/>
      <c r="K2125" s="179"/>
    </row>
    <row r="2126" spans="1:11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>
      <c r="A2128" s="30" t="e">
        <f>+'CBT Wages'!#REF!</f>
        <v>#REF!</v>
      </c>
      <c r="B2128" s="31" t="e">
        <f>VLOOKUP($A2128,'CBT Wages'!$B$6:$AE$49,8,0)</f>
        <v>#REF!</v>
      </c>
      <c r="C2128" s="26"/>
      <c r="D2128" s="31" t="e">
        <f>VLOOKUP($A2128,'CBT Wages'!$B$6:$AE$49,9,0)</f>
        <v>#REF!</v>
      </c>
      <c r="E2128" s="31" t="e">
        <f>VLOOKUP($A2128,'CBT Wages'!$B$6:$AE$49,10,0)</f>
        <v>#REF!</v>
      </c>
      <c r="F2128" s="31" t="e">
        <f>VLOOKUP($A2128,'CBT Wages'!$B$6:$AE$49,14,0)</f>
        <v>#REF!</v>
      </c>
      <c r="G2128" s="32" t="e">
        <f>VLOOKUP($A2128,'CBT Wages'!$B$6:$AE$49,5,0)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>
      <c r="A2129" s="34" t="s">
        <v>350</v>
      </c>
      <c r="B2129" s="31" t="e">
        <f>VLOOKUP($A2128,'CBT Wages'!$B$6:$AE$49,3,0)</f>
        <v>#REF!</v>
      </c>
      <c r="C2129" s="21"/>
      <c r="D2129" s="21"/>
      <c r="E2129" s="35"/>
      <c r="F2129" s="35"/>
      <c r="G2129" s="35"/>
      <c r="H2129" s="151" t="s">
        <v>351</v>
      </c>
      <c r="I2129" s="174">
        <v>0</v>
      </c>
      <c r="J2129" s="176"/>
      <c r="K2129" s="174">
        <v>0</v>
      </c>
    </row>
    <row r="2130" spans="1:11">
      <c r="A2130" s="36" t="s">
        <v>352</v>
      </c>
      <c r="B2130" s="27" t="e">
        <f>VLOOKUP($A2128,'CBT Wages'!$B$6:$AE$49,4,0)</f>
        <v>#REF!</v>
      </c>
      <c r="C2130" s="21"/>
      <c r="D2130" s="21"/>
      <c r="E2130" s="28" t="s">
        <v>322</v>
      </c>
      <c r="F2130" s="37" t="e">
        <f>VLOOKUP($A2128,'CBT OT'!$B$6:$O$431,9,0)</f>
        <v>#REF!</v>
      </c>
      <c r="G2130" s="38"/>
      <c r="H2130" s="152"/>
      <c r="I2130" s="175"/>
      <c r="J2130" s="177"/>
      <c r="K2130" s="175"/>
    </row>
    <row r="2131" spans="1:11">
      <c r="A2131" s="39" t="s">
        <v>353</v>
      </c>
      <c r="B2131" s="40" t="e">
        <f>VLOOKUP($A2128,'CBT Wages'!$B$6:$AR$49,44,0)</f>
        <v>#REF!</v>
      </c>
      <c r="C2131" s="41"/>
      <c r="D2131" s="41"/>
      <c r="E2131" s="35" t="s">
        <v>354</v>
      </c>
      <c r="F2131" s="37" t="e">
        <f>VLOOKUP($A2128,'CBT OT'!$B$6:$V$431,16,0)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>
      <c r="A2132" s="168" t="s">
        <v>356</v>
      </c>
      <c r="B2132" s="169"/>
      <c r="C2132" s="163" t="s">
        <v>357</v>
      </c>
      <c r="D2132" s="164"/>
      <c r="E2132" s="45"/>
      <c r="F2132" s="170" t="s">
        <v>358</v>
      </c>
      <c r="G2132" s="164"/>
      <c r="H2132" s="171" t="s">
        <v>359</v>
      </c>
      <c r="I2132" s="161"/>
      <c r="J2132" s="172" t="s">
        <v>360</v>
      </c>
      <c r="K2132" s="173"/>
    </row>
    <row r="2133" spans="1:11">
      <c r="A2133" s="46" t="s">
        <v>361</v>
      </c>
      <c r="B2133" s="47" t="e">
        <f>VLOOKUP($A2128,'CBT Wages'!$B$6:$AE$49,15,0)</f>
        <v>#REF!</v>
      </c>
      <c r="C2133" s="31" t="e">
        <f>VLOOKUP($A2128,'CBT Wages'!$B$6:$AE$49,20,0)</f>
        <v>#REF!</v>
      </c>
      <c r="D2133" s="48"/>
      <c r="E2133" s="49"/>
      <c r="F2133" s="153" t="e">
        <f>SUM(C2133:E2133)</f>
        <v>#REF!</v>
      </c>
      <c r="G2133" s="154"/>
      <c r="H2133" s="34" t="s">
        <v>362</v>
      </c>
      <c r="I2133" s="26" t="e">
        <f>VLOOKUP($A2128,'CBT Wages'!$B$6:$AE$49,29,0)</f>
        <v>#REF!</v>
      </c>
      <c r="J2133" s="155"/>
      <c r="K2133" s="156"/>
    </row>
    <row r="2134" spans="1:11" ht="14.25">
      <c r="A2134" s="46" t="s">
        <v>363</v>
      </c>
      <c r="B2134" s="50" t="e">
        <f>VLOOKUP($A2128,'CBT Wages'!$B$6:$AE$49,16,0)</f>
        <v>#REF!</v>
      </c>
      <c r="C2134" s="51" t="e">
        <f>VLOOKUP($A2128,'CBT Wages'!$B$6:$AE$49,21,0)</f>
        <v>#REF!</v>
      </c>
      <c r="D2134" s="52"/>
      <c r="E2134" s="38"/>
      <c r="F2134" s="157" t="e">
        <f>SUM(C2134:E2134)</f>
        <v>#REF!</v>
      </c>
      <c r="G2134" s="158"/>
      <c r="H2134" s="36" t="s">
        <v>364</v>
      </c>
      <c r="I2134" s="68" t="e">
        <f>VLOOKUP($A2128,'CBT Wages'!$B$6:$AE$49,28,0)</f>
        <v>#REF!</v>
      </c>
      <c r="J2134" s="159" t="e">
        <f>F2141-I2141</f>
        <v>#REF!</v>
      </c>
      <c r="K2134" s="160"/>
    </row>
    <row r="2135" spans="1:11">
      <c r="A2135" s="46" t="s">
        <v>365</v>
      </c>
      <c r="B2135" s="50" t="e">
        <f>VLOOKUP($A2128,'CBT Wages'!$B$6:$AE$49,17,0)</f>
        <v>#REF!</v>
      </c>
      <c r="C2135" s="51" t="e">
        <f>VLOOKUP($A2128,'CBT Wages'!$B$6:$AE$49,22,0)</f>
        <v>#REF!</v>
      </c>
      <c r="D2135" s="52"/>
      <c r="E2135" s="38"/>
      <c r="F2135" s="157" t="e">
        <f>SUM(C2135:E2135)</f>
        <v>#REF!</v>
      </c>
      <c r="G2135" s="158"/>
      <c r="H2135" s="36" t="s">
        <v>366</v>
      </c>
      <c r="I2135" s="68" t="e">
        <f>VLOOKUP($A2128,'CBT Wages'!$B$6:$AE$49,30,0)</f>
        <v>#REF!</v>
      </c>
      <c r="J2135" s="161" t="s">
        <v>367</v>
      </c>
      <c r="K2135" s="162"/>
    </row>
    <row r="2136" spans="1:11">
      <c r="A2136" s="46" t="s">
        <v>368</v>
      </c>
      <c r="B2136" s="50">
        <v>0</v>
      </c>
      <c r="C2136" s="51">
        <v>0</v>
      </c>
      <c r="D2136" s="52"/>
      <c r="E2136" s="38"/>
      <c r="F2136" s="157">
        <f>SUM(D2136:E2136)</f>
        <v>0</v>
      </c>
      <c r="G2136" s="158"/>
      <c r="H2136" s="36" t="s">
        <v>369</v>
      </c>
      <c r="I2136" s="68"/>
      <c r="J2136" s="163"/>
      <c r="K2136" s="164"/>
    </row>
    <row r="2137" spans="1:11">
      <c r="A2137" s="46" t="s">
        <v>370</v>
      </c>
      <c r="B2137" s="50" t="e">
        <f>VLOOKUP($A2128,'CBT Wages'!$B$6:$AE$49,18,0)</f>
        <v>#REF!</v>
      </c>
      <c r="C2137" s="51" t="e">
        <f>VLOOKUP($A2128,'CBT Wages'!$B$6:$AE$49,23,0)</f>
        <v>#REF!</v>
      </c>
      <c r="D2137" s="52"/>
      <c r="E2137" s="38"/>
      <c r="F2137" s="157" t="e">
        <f>SUM(C2137:E2137)</f>
        <v>#REF!</v>
      </c>
      <c r="G2137" s="158"/>
      <c r="H2137" s="36" t="s">
        <v>371</v>
      </c>
      <c r="I2137" s="68"/>
      <c r="J2137" s="163"/>
      <c r="K2137" s="164"/>
    </row>
    <row r="2138" spans="1:11">
      <c r="A2138" s="46" t="s">
        <v>372</v>
      </c>
      <c r="B2138" s="53">
        <v>0</v>
      </c>
      <c r="C2138" s="51" t="e">
        <f>VLOOKUP($A2128,'CBT Wages'!$B$6:$AE$49,25,0)</f>
        <v>#REF!</v>
      </c>
      <c r="D2138" s="52"/>
      <c r="E2138" s="38"/>
      <c r="F2138" s="157" t="e">
        <f>SUM(C2138:E2138)</f>
        <v>#REF!</v>
      </c>
      <c r="G2138" s="158"/>
      <c r="H2138" s="51"/>
      <c r="I2138" s="68"/>
      <c r="J2138" s="163"/>
      <c r="K2138" s="164"/>
    </row>
    <row r="2139" spans="1:11">
      <c r="A2139" s="46" t="s">
        <v>374</v>
      </c>
      <c r="B2139" s="53">
        <v>0</v>
      </c>
      <c r="C2139" s="51" t="e">
        <f>VLOOKUP($A2128,'CBT Wages'!$B$6:$AE$49,26,0)</f>
        <v>#REF!</v>
      </c>
      <c r="D2139" s="52"/>
      <c r="E2139" s="38"/>
      <c r="F2139" s="157" t="e">
        <f>SUM(C2139:E2139)</f>
        <v>#REF!</v>
      </c>
      <c r="G2139" s="158"/>
      <c r="H2139" s="51"/>
      <c r="I2139" s="68"/>
      <c r="J2139" s="163"/>
      <c r="K2139" s="164"/>
    </row>
    <row r="2140" spans="1:11">
      <c r="A2140" s="54" t="s">
        <v>375</v>
      </c>
      <c r="B2140" s="55"/>
      <c r="C2140" s="143"/>
      <c r="D2140" s="144"/>
      <c r="E2140" s="42"/>
      <c r="F2140" s="143">
        <f>SUM(D2140:E2140)</f>
        <v>0</v>
      </c>
      <c r="G2140" s="145"/>
      <c r="H2140" s="40"/>
      <c r="I2140" s="69"/>
      <c r="J2140" s="165"/>
      <c r="K2140" s="152"/>
    </row>
    <row r="2141" spans="1:11">
      <c r="A2141" s="56" t="s">
        <v>320</v>
      </c>
      <c r="B2141" s="57" t="e">
        <f>SUM(B2133:B2140)</f>
        <v>#REF!</v>
      </c>
      <c r="C2141" s="146" t="e">
        <f>SUM(C2133:D2140)</f>
        <v>#REF!</v>
      </c>
      <c r="D2141" s="147"/>
      <c r="E2141" s="58"/>
      <c r="F2141" s="146" t="e">
        <f>SUM(F2133:F2140)+F2131</f>
        <v>#REF!</v>
      </c>
      <c r="G2141" s="148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Wages'!$B$6:$AF$49,6,0)</f>
        <v>#REF!</v>
      </c>
    </row>
    <row r="2143" spans="1:11" ht="15.75">
      <c r="A2143" s="20" t="s">
        <v>337</v>
      </c>
      <c r="B2143" s="21"/>
      <c r="C2143" s="21"/>
      <c r="D2143" s="21"/>
      <c r="E2143" s="178" t="str">
        <f>+$E$1</f>
        <v>Salary Slip Oct 2019</v>
      </c>
      <c r="F2143" s="178"/>
      <c r="G2143" s="178"/>
      <c r="H2143" s="178"/>
      <c r="I2143" s="178"/>
      <c r="J2143" s="178"/>
      <c r="K2143" s="179"/>
    </row>
    <row r="2144" spans="1:11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>
      <c r="A2146" s="30" t="e">
        <f>+'CBT Wages'!#REF!</f>
        <v>#REF!</v>
      </c>
      <c r="B2146" s="31" t="e">
        <f>VLOOKUP($A2146,'CBT Wages'!$B$6:$AE$49,8,0)</f>
        <v>#REF!</v>
      </c>
      <c r="C2146" s="26"/>
      <c r="D2146" s="31" t="e">
        <f>VLOOKUP($A2146,'CBT Wages'!$B$6:$AE$49,9,0)</f>
        <v>#REF!</v>
      </c>
      <c r="E2146" s="31" t="e">
        <f>VLOOKUP($A2146,'CBT Wages'!$B$6:$AE$49,10,0)</f>
        <v>#REF!</v>
      </c>
      <c r="F2146" s="31" t="e">
        <f>VLOOKUP($A2146,'CBT Wages'!$B$6:$AE$49,14,0)</f>
        <v>#REF!</v>
      </c>
      <c r="G2146" s="32" t="e">
        <f>VLOOKUP($A2146,'CBT Wages'!$B$6:$AE$49,5,0)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>
      <c r="A2147" s="34" t="s">
        <v>350</v>
      </c>
      <c r="B2147" s="31" t="e">
        <f>VLOOKUP($A2146,'CBT Wages'!$B$6:$AE$49,3,0)</f>
        <v>#REF!</v>
      </c>
      <c r="C2147" s="21"/>
      <c r="D2147" s="21"/>
      <c r="E2147" s="35"/>
      <c r="F2147" s="35"/>
      <c r="G2147" s="35"/>
      <c r="H2147" s="151" t="s">
        <v>351</v>
      </c>
      <c r="I2147" s="174">
        <v>0</v>
      </c>
      <c r="J2147" s="176"/>
      <c r="K2147" s="174">
        <v>0</v>
      </c>
    </row>
    <row r="2148" spans="1:11">
      <c r="A2148" s="36" t="s">
        <v>352</v>
      </c>
      <c r="B2148" s="27" t="e">
        <f>VLOOKUP($A2146,'CBT Wages'!$B$6:$AE$49,4,0)</f>
        <v>#REF!</v>
      </c>
      <c r="C2148" s="21"/>
      <c r="D2148" s="21"/>
      <c r="E2148" s="28" t="s">
        <v>322</v>
      </c>
      <c r="F2148" s="37" t="e">
        <f>VLOOKUP($A2146,'CBT OT'!$B$6:$O$431,9,0)</f>
        <v>#REF!</v>
      </c>
      <c r="G2148" s="38"/>
      <c r="H2148" s="152"/>
      <c r="I2148" s="175"/>
      <c r="J2148" s="177"/>
      <c r="K2148" s="175"/>
    </row>
    <row r="2149" spans="1:11">
      <c r="A2149" s="39" t="s">
        <v>353</v>
      </c>
      <c r="B2149" s="40" t="e">
        <f>VLOOKUP($A2146,'CBT Wages'!$B$6:$AR$49,44,0)</f>
        <v>#REF!</v>
      </c>
      <c r="C2149" s="41"/>
      <c r="D2149" s="41"/>
      <c r="E2149" s="35" t="s">
        <v>354</v>
      </c>
      <c r="F2149" s="37" t="e">
        <f>VLOOKUP($A2146,'CBT OT'!$B$6:$V$431,16,0)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>
      <c r="A2150" s="168" t="s">
        <v>356</v>
      </c>
      <c r="B2150" s="169"/>
      <c r="C2150" s="163" t="s">
        <v>357</v>
      </c>
      <c r="D2150" s="164"/>
      <c r="E2150" s="45"/>
      <c r="F2150" s="170" t="s">
        <v>358</v>
      </c>
      <c r="G2150" s="164"/>
      <c r="H2150" s="171" t="s">
        <v>359</v>
      </c>
      <c r="I2150" s="161"/>
      <c r="J2150" s="172" t="s">
        <v>360</v>
      </c>
      <c r="K2150" s="173"/>
    </row>
    <row r="2151" spans="1:11">
      <c r="A2151" s="46" t="s">
        <v>361</v>
      </c>
      <c r="B2151" s="47" t="e">
        <f>VLOOKUP($A2146,'CBT Wages'!$B$6:$AE$49,15,0)</f>
        <v>#REF!</v>
      </c>
      <c r="C2151" s="31" t="e">
        <f>VLOOKUP($A2146,'CBT Wages'!$B$6:$AE$49,20,0)</f>
        <v>#REF!</v>
      </c>
      <c r="D2151" s="48"/>
      <c r="E2151" s="49"/>
      <c r="F2151" s="153" t="e">
        <f>SUM(C2151:E2151)</f>
        <v>#REF!</v>
      </c>
      <c r="G2151" s="154"/>
      <c r="H2151" s="34" t="s">
        <v>362</v>
      </c>
      <c r="I2151" s="26" t="e">
        <f>VLOOKUP($A2146,'CBT Wages'!$B$6:$AE$49,29,0)</f>
        <v>#REF!</v>
      </c>
      <c r="J2151" s="155"/>
      <c r="K2151" s="156"/>
    </row>
    <row r="2152" spans="1:11" ht="14.25">
      <c r="A2152" s="46" t="s">
        <v>363</v>
      </c>
      <c r="B2152" s="50" t="e">
        <f>VLOOKUP($A2146,'CBT Wages'!$B$6:$AE$49,16,0)</f>
        <v>#REF!</v>
      </c>
      <c r="C2152" s="51" t="e">
        <f>VLOOKUP($A2146,'CBT Wages'!$B$6:$AE$49,21,0)</f>
        <v>#REF!</v>
      </c>
      <c r="D2152" s="52"/>
      <c r="E2152" s="38"/>
      <c r="F2152" s="157" t="e">
        <f>SUM(C2152:E2152)</f>
        <v>#REF!</v>
      </c>
      <c r="G2152" s="158"/>
      <c r="H2152" s="36" t="s">
        <v>364</v>
      </c>
      <c r="I2152" s="68" t="e">
        <f>VLOOKUP($A2146,'CBT Wages'!$B$6:$AE$49,28,0)</f>
        <v>#REF!</v>
      </c>
      <c r="J2152" s="159" t="e">
        <f>F2159-I2159</f>
        <v>#REF!</v>
      </c>
      <c r="K2152" s="160"/>
    </row>
    <row r="2153" spans="1:11">
      <c r="A2153" s="46" t="s">
        <v>365</v>
      </c>
      <c r="B2153" s="50" t="e">
        <f>VLOOKUP($A2146,'CBT Wages'!$B$6:$AE$49,17,0)</f>
        <v>#REF!</v>
      </c>
      <c r="C2153" s="51" t="e">
        <f>VLOOKUP($A2146,'CBT Wages'!$B$6:$AE$49,22,0)</f>
        <v>#REF!</v>
      </c>
      <c r="D2153" s="52"/>
      <c r="E2153" s="38"/>
      <c r="F2153" s="157" t="e">
        <f>SUM(C2153:E2153)</f>
        <v>#REF!</v>
      </c>
      <c r="G2153" s="158"/>
      <c r="H2153" s="36" t="s">
        <v>366</v>
      </c>
      <c r="I2153" s="68" t="e">
        <f>VLOOKUP($A2146,'CBT Wages'!$B$6:$AE$49,30,0)</f>
        <v>#REF!</v>
      </c>
      <c r="J2153" s="161" t="s">
        <v>367</v>
      </c>
      <c r="K2153" s="162"/>
    </row>
    <row r="2154" spans="1:11">
      <c r="A2154" s="46" t="s">
        <v>368</v>
      </c>
      <c r="B2154" s="50">
        <v>0</v>
      </c>
      <c r="C2154" s="51">
        <v>0</v>
      </c>
      <c r="D2154" s="52"/>
      <c r="E2154" s="38"/>
      <c r="F2154" s="157">
        <f>SUM(D2154:E2154)</f>
        <v>0</v>
      </c>
      <c r="G2154" s="158"/>
      <c r="H2154" s="36" t="s">
        <v>369</v>
      </c>
      <c r="I2154" s="68"/>
      <c r="J2154" s="163"/>
      <c r="K2154" s="164"/>
    </row>
    <row r="2155" spans="1:11">
      <c r="A2155" s="46" t="s">
        <v>370</v>
      </c>
      <c r="B2155" s="50" t="e">
        <f>VLOOKUP($A2146,'CBT Wages'!$B$6:$AE$49,18,0)</f>
        <v>#REF!</v>
      </c>
      <c r="C2155" s="51" t="e">
        <f>VLOOKUP($A2146,'CBT Wages'!$B$6:$AE$49,23,0)</f>
        <v>#REF!</v>
      </c>
      <c r="D2155" s="52"/>
      <c r="E2155" s="38"/>
      <c r="F2155" s="157" t="e">
        <f>SUM(C2155:E2155)</f>
        <v>#REF!</v>
      </c>
      <c r="G2155" s="158"/>
      <c r="H2155" s="36" t="s">
        <v>371</v>
      </c>
      <c r="I2155" s="68"/>
      <c r="J2155" s="163"/>
      <c r="K2155" s="164"/>
    </row>
    <row r="2156" spans="1:11">
      <c r="A2156" s="46" t="s">
        <v>372</v>
      </c>
      <c r="B2156" s="53">
        <v>0</v>
      </c>
      <c r="C2156" s="51" t="e">
        <f>VLOOKUP($A2146,'CBT Wages'!$B$6:$AE$49,25,0)</f>
        <v>#REF!</v>
      </c>
      <c r="D2156" s="52"/>
      <c r="E2156" s="38"/>
      <c r="F2156" s="157" t="e">
        <f>SUM(C2156:E2156)</f>
        <v>#REF!</v>
      </c>
      <c r="G2156" s="158"/>
      <c r="H2156" s="51"/>
      <c r="I2156" s="68"/>
      <c r="J2156" s="163"/>
      <c r="K2156" s="164"/>
    </row>
    <row r="2157" spans="1:11">
      <c r="A2157" s="46" t="s">
        <v>374</v>
      </c>
      <c r="B2157" s="53">
        <v>0</v>
      </c>
      <c r="C2157" s="51" t="e">
        <f>VLOOKUP($A2146,'CBT Wages'!$B$6:$AE$49,26,0)</f>
        <v>#REF!</v>
      </c>
      <c r="D2157" s="52"/>
      <c r="E2157" s="38"/>
      <c r="F2157" s="157" t="e">
        <f>SUM(C2157:E2157)</f>
        <v>#REF!</v>
      </c>
      <c r="G2157" s="158"/>
      <c r="H2157" s="51"/>
      <c r="I2157" s="68"/>
      <c r="J2157" s="163"/>
      <c r="K2157" s="164"/>
    </row>
    <row r="2158" spans="1:11">
      <c r="A2158" s="54" t="s">
        <v>375</v>
      </c>
      <c r="B2158" s="55"/>
      <c r="C2158" s="143"/>
      <c r="D2158" s="144"/>
      <c r="E2158" s="42"/>
      <c r="F2158" s="143">
        <f>SUM(D2158:E2158)</f>
        <v>0</v>
      </c>
      <c r="G2158" s="145"/>
      <c r="H2158" s="40"/>
      <c r="I2158" s="69"/>
      <c r="J2158" s="165"/>
      <c r="K2158" s="152"/>
    </row>
    <row r="2159" spans="1:11">
      <c r="A2159" s="56" t="s">
        <v>320</v>
      </c>
      <c r="B2159" s="57" t="e">
        <f>SUM(B2151:B2158)</f>
        <v>#REF!</v>
      </c>
      <c r="C2159" s="146" t="e">
        <f>SUM(C2151:D2158)</f>
        <v>#REF!</v>
      </c>
      <c r="D2159" s="147"/>
      <c r="E2159" s="58"/>
      <c r="F2159" s="146" t="e">
        <f>SUM(F2151:F2158)+F2149</f>
        <v>#REF!</v>
      </c>
      <c r="G2159" s="148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Wages'!$B$6:$AF$49,6,0)</f>
        <v>#REF!</v>
      </c>
    </row>
    <row r="2161" spans="1:11" ht="15.75">
      <c r="A2161" s="20" t="s">
        <v>337</v>
      </c>
      <c r="B2161" s="21"/>
      <c r="C2161" s="21"/>
      <c r="D2161" s="21"/>
      <c r="E2161" s="178" t="str">
        <f>+$E$1</f>
        <v>Salary Slip Oct 2019</v>
      </c>
      <c r="F2161" s="178"/>
      <c r="G2161" s="178"/>
      <c r="H2161" s="178"/>
      <c r="I2161" s="178"/>
      <c r="J2161" s="178"/>
      <c r="K2161" s="179"/>
    </row>
    <row r="2162" spans="1:11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>
      <c r="A2164" s="30" t="e">
        <f>+'CBT Wages'!#REF!</f>
        <v>#REF!</v>
      </c>
      <c r="B2164" s="31" t="e">
        <f>VLOOKUP($A2164,'CBT Wages'!$B$6:$AE$49,8,0)</f>
        <v>#REF!</v>
      </c>
      <c r="C2164" s="26"/>
      <c r="D2164" s="31" t="e">
        <f>VLOOKUP($A2164,'CBT Wages'!$B$6:$AE$49,9,0)</f>
        <v>#REF!</v>
      </c>
      <c r="E2164" s="31" t="e">
        <f>VLOOKUP($A2164,'CBT Wages'!$B$6:$AE$49,10,0)</f>
        <v>#REF!</v>
      </c>
      <c r="F2164" s="31" t="e">
        <f>VLOOKUP($A2164,'CBT Wages'!$B$6:$AE$49,14,0)</f>
        <v>#REF!</v>
      </c>
      <c r="G2164" s="32" t="e">
        <f>VLOOKUP($A2164,'CBT Wages'!$B$6:$AE$49,5,0)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>
      <c r="A2165" s="34" t="s">
        <v>350</v>
      </c>
      <c r="B2165" s="31" t="e">
        <f>VLOOKUP($A2164,'CBT Wages'!$B$6:$AE$49,3,0)</f>
        <v>#REF!</v>
      </c>
      <c r="C2165" s="21"/>
      <c r="D2165" s="21"/>
      <c r="E2165" s="35"/>
      <c r="F2165" s="35"/>
      <c r="G2165" s="35"/>
      <c r="H2165" s="151" t="s">
        <v>351</v>
      </c>
      <c r="I2165" s="174">
        <v>0</v>
      </c>
      <c r="J2165" s="176"/>
      <c r="K2165" s="174">
        <v>0</v>
      </c>
    </row>
    <row r="2166" spans="1:11">
      <c r="A2166" s="36" t="s">
        <v>352</v>
      </c>
      <c r="B2166" s="27" t="e">
        <f>VLOOKUP($A2164,'CBT Wages'!$B$6:$AE$49,4,0)</f>
        <v>#REF!</v>
      </c>
      <c r="C2166" s="21"/>
      <c r="D2166" s="21"/>
      <c r="E2166" s="28" t="s">
        <v>322</v>
      </c>
      <c r="F2166" s="37" t="e">
        <f>VLOOKUP($A2164,'CBT OT'!$B$6:$O$431,9,0)</f>
        <v>#REF!</v>
      </c>
      <c r="G2166" s="38"/>
      <c r="H2166" s="152"/>
      <c r="I2166" s="175"/>
      <c r="J2166" s="177"/>
      <c r="K2166" s="175"/>
    </row>
    <row r="2167" spans="1:11">
      <c r="A2167" s="39" t="s">
        <v>353</v>
      </c>
      <c r="B2167" s="40" t="e">
        <f>VLOOKUP($A2164,'CBT Wages'!$B$6:$AR$49,44,0)</f>
        <v>#REF!</v>
      </c>
      <c r="C2167" s="41"/>
      <c r="D2167" s="41"/>
      <c r="E2167" s="35" t="s">
        <v>354</v>
      </c>
      <c r="F2167" s="37" t="e">
        <f>VLOOKUP($A2164,'CBT OT'!$B$6:$V$431,16,0)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>
      <c r="A2168" s="168" t="s">
        <v>356</v>
      </c>
      <c r="B2168" s="169"/>
      <c r="C2168" s="163" t="s">
        <v>357</v>
      </c>
      <c r="D2168" s="164"/>
      <c r="E2168" s="45"/>
      <c r="F2168" s="170" t="s">
        <v>358</v>
      </c>
      <c r="G2168" s="164"/>
      <c r="H2168" s="171" t="s">
        <v>359</v>
      </c>
      <c r="I2168" s="161"/>
      <c r="J2168" s="172" t="s">
        <v>360</v>
      </c>
      <c r="K2168" s="173"/>
    </row>
    <row r="2169" spans="1:11">
      <c r="A2169" s="46" t="s">
        <v>361</v>
      </c>
      <c r="B2169" s="47" t="e">
        <f>VLOOKUP($A2164,'CBT Wages'!$B$6:$AE$49,15,0)</f>
        <v>#REF!</v>
      </c>
      <c r="C2169" s="31" t="e">
        <f>VLOOKUP($A2164,'CBT Wages'!$B$6:$AE$49,20,0)</f>
        <v>#REF!</v>
      </c>
      <c r="D2169" s="48"/>
      <c r="E2169" s="49"/>
      <c r="F2169" s="153" t="e">
        <f>SUM(C2169:E2169)</f>
        <v>#REF!</v>
      </c>
      <c r="G2169" s="154"/>
      <c r="H2169" s="34" t="s">
        <v>362</v>
      </c>
      <c r="I2169" s="26" t="e">
        <f>VLOOKUP($A2164,'CBT Wages'!$B$6:$AE$49,29,0)</f>
        <v>#REF!</v>
      </c>
      <c r="J2169" s="155"/>
      <c r="K2169" s="156"/>
    </row>
    <row r="2170" spans="1:11" ht="14.25">
      <c r="A2170" s="46" t="s">
        <v>363</v>
      </c>
      <c r="B2170" s="50" t="e">
        <f>VLOOKUP($A2164,'CBT Wages'!$B$6:$AE$49,16,0)</f>
        <v>#REF!</v>
      </c>
      <c r="C2170" s="51" t="e">
        <f>VLOOKUP($A2164,'CBT Wages'!$B$6:$AE$49,21,0)</f>
        <v>#REF!</v>
      </c>
      <c r="D2170" s="52"/>
      <c r="E2170" s="38"/>
      <c r="F2170" s="157" t="e">
        <f>SUM(C2170:E2170)</f>
        <v>#REF!</v>
      </c>
      <c r="G2170" s="158"/>
      <c r="H2170" s="36" t="s">
        <v>364</v>
      </c>
      <c r="I2170" s="68" t="e">
        <f>VLOOKUP($A2164,'CBT Wages'!$B$6:$AE$49,28,0)</f>
        <v>#REF!</v>
      </c>
      <c r="J2170" s="159" t="e">
        <f>F2177-I2177</f>
        <v>#REF!</v>
      </c>
      <c r="K2170" s="160"/>
    </row>
    <row r="2171" spans="1:11">
      <c r="A2171" s="46" t="s">
        <v>365</v>
      </c>
      <c r="B2171" s="50" t="e">
        <f>VLOOKUP($A2164,'CBT Wages'!$B$6:$AE$49,17,0)</f>
        <v>#REF!</v>
      </c>
      <c r="C2171" s="51" t="e">
        <f>VLOOKUP($A2164,'CBT Wages'!$B$6:$AE$49,22,0)</f>
        <v>#REF!</v>
      </c>
      <c r="D2171" s="52"/>
      <c r="E2171" s="38"/>
      <c r="F2171" s="157" t="e">
        <f>SUM(C2171:E2171)</f>
        <v>#REF!</v>
      </c>
      <c r="G2171" s="158"/>
      <c r="H2171" s="36" t="s">
        <v>366</v>
      </c>
      <c r="I2171" s="68" t="e">
        <f>VLOOKUP($A2164,'CBT Wages'!$B$6:$AE$49,30,0)</f>
        <v>#REF!</v>
      </c>
      <c r="J2171" s="161" t="s">
        <v>367</v>
      </c>
      <c r="K2171" s="162"/>
    </row>
    <row r="2172" spans="1:11">
      <c r="A2172" s="46" t="s">
        <v>368</v>
      </c>
      <c r="B2172" s="50">
        <v>0</v>
      </c>
      <c r="C2172" s="51">
        <v>0</v>
      </c>
      <c r="D2172" s="52"/>
      <c r="E2172" s="38"/>
      <c r="F2172" s="157">
        <f>SUM(D2172:E2172)</f>
        <v>0</v>
      </c>
      <c r="G2172" s="158"/>
      <c r="H2172" s="36" t="s">
        <v>369</v>
      </c>
      <c r="I2172" s="68"/>
      <c r="J2172" s="163"/>
      <c r="K2172" s="164"/>
    </row>
    <row r="2173" spans="1:11">
      <c r="A2173" s="46" t="s">
        <v>370</v>
      </c>
      <c r="B2173" s="50" t="e">
        <f>VLOOKUP($A2164,'CBT Wages'!$B$6:$AE$49,18,0)</f>
        <v>#REF!</v>
      </c>
      <c r="C2173" s="51" t="e">
        <f>VLOOKUP($A2164,'CBT Wages'!$B$6:$AE$49,23,0)</f>
        <v>#REF!</v>
      </c>
      <c r="D2173" s="52"/>
      <c r="E2173" s="38"/>
      <c r="F2173" s="157" t="e">
        <f>SUM(C2173:E2173)</f>
        <v>#REF!</v>
      </c>
      <c r="G2173" s="158"/>
      <c r="H2173" s="36" t="s">
        <v>371</v>
      </c>
      <c r="I2173" s="68"/>
      <c r="J2173" s="163"/>
      <c r="K2173" s="164"/>
    </row>
    <row r="2174" spans="1:11">
      <c r="A2174" s="46" t="s">
        <v>372</v>
      </c>
      <c r="B2174" s="53">
        <v>0</v>
      </c>
      <c r="C2174" s="51" t="e">
        <f>VLOOKUP($A2164,'CBT Wages'!$B$6:$AE$49,25,0)</f>
        <v>#REF!</v>
      </c>
      <c r="D2174" s="52"/>
      <c r="E2174" s="38"/>
      <c r="F2174" s="157" t="e">
        <f>SUM(C2174:E2174)</f>
        <v>#REF!</v>
      </c>
      <c r="G2174" s="158"/>
      <c r="H2174" s="51"/>
      <c r="I2174" s="68"/>
      <c r="J2174" s="163"/>
      <c r="K2174" s="164"/>
    </row>
    <row r="2175" spans="1:11">
      <c r="A2175" s="46" t="s">
        <v>374</v>
      </c>
      <c r="B2175" s="53">
        <v>0</v>
      </c>
      <c r="C2175" s="51" t="e">
        <f>VLOOKUP($A2164,'CBT Wages'!$B$6:$AE$49,26,0)</f>
        <v>#REF!</v>
      </c>
      <c r="D2175" s="52"/>
      <c r="E2175" s="38"/>
      <c r="F2175" s="157" t="e">
        <f>SUM(C2175:E2175)</f>
        <v>#REF!</v>
      </c>
      <c r="G2175" s="158"/>
      <c r="H2175" s="51"/>
      <c r="I2175" s="68"/>
      <c r="J2175" s="163"/>
      <c r="K2175" s="164"/>
    </row>
    <row r="2176" spans="1:11">
      <c r="A2176" s="54" t="s">
        <v>375</v>
      </c>
      <c r="B2176" s="55"/>
      <c r="C2176" s="143"/>
      <c r="D2176" s="144"/>
      <c r="E2176" s="42"/>
      <c r="F2176" s="143">
        <f>SUM(D2176:E2176)</f>
        <v>0</v>
      </c>
      <c r="G2176" s="145"/>
      <c r="H2176" s="40"/>
      <c r="I2176" s="69"/>
      <c r="J2176" s="165"/>
      <c r="K2176" s="152"/>
    </row>
    <row r="2177" spans="1:11">
      <c r="A2177" s="56" t="s">
        <v>320</v>
      </c>
      <c r="B2177" s="57" t="e">
        <f>SUM(B2169:B2176)</f>
        <v>#REF!</v>
      </c>
      <c r="C2177" s="146" t="e">
        <f>SUM(C2169:D2176)</f>
        <v>#REF!</v>
      </c>
      <c r="D2177" s="147"/>
      <c r="E2177" s="58"/>
      <c r="F2177" s="146" t="e">
        <f>SUM(F2169:F2176)+F2167</f>
        <v>#REF!</v>
      </c>
      <c r="G2177" s="148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Wages'!$B$6:$AF$49,6,0)</f>
        <v>#REF!</v>
      </c>
    </row>
    <row r="2179" spans="1:11" ht="15.75">
      <c r="A2179" s="20" t="s">
        <v>337</v>
      </c>
      <c r="B2179" s="21"/>
      <c r="C2179" s="21"/>
      <c r="D2179" s="21"/>
      <c r="E2179" s="178" t="str">
        <f>+$E$1</f>
        <v>Salary Slip Oct 2019</v>
      </c>
      <c r="F2179" s="178"/>
      <c r="G2179" s="178"/>
      <c r="H2179" s="178"/>
      <c r="I2179" s="178"/>
      <c r="J2179" s="178"/>
      <c r="K2179" s="179"/>
    </row>
    <row r="2180" spans="1:11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>
      <c r="A2182" s="30" t="e">
        <f>+'CBT Wages'!#REF!</f>
        <v>#REF!</v>
      </c>
      <c r="B2182" s="31" t="e">
        <f>VLOOKUP($A2182,'CBT Wages'!$B$6:$AE$49,8,0)</f>
        <v>#REF!</v>
      </c>
      <c r="C2182" s="26"/>
      <c r="D2182" s="31" t="e">
        <f>VLOOKUP($A2182,'CBT Wages'!$B$6:$AE$49,9,0)</f>
        <v>#REF!</v>
      </c>
      <c r="E2182" s="31" t="e">
        <f>VLOOKUP($A2182,'CBT Wages'!$B$6:$AE$49,10,0)</f>
        <v>#REF!</v>
      </c>
      <c r="F2182" s="31" t="e">
        <f>VLOOKUP($A2182,'CBT Wages'!$B$6:$AE$49,14,0)</f>
        <v>#REF!</v>
      </c>
      <c r="G2182" s="32" t="e">
        <f>VLOOKUP($A2182,'CBT Wages'!$B$6:$AE$49,5,0)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>
      <c r="A2183" s="34" t="s">
        <v>350</v>
      </c>
      <c r="B2183" s="31" t="e">
        <f>VLOOKUP($A2182,'CBT Wages'!$B$6:$AE$49,3,0)</f>
        <v>#REF!</v>
      </c>
      <c r="C2183" s="21"/>
      <c r="D2183" s="21"/>
      <c r="E2183" s="35"/>
      <c r="F2183" s="35"/>
      <c r="G2183" s="35"/>
      <c r="H2183" s="151" t="s">
        <v>351</v>
      </c>
      <c r="I2183" s="174">
        <v>0</v>
      </c>
      <c r="J2183" s="176"/>
      <c r="K2183" s="174">
        <v>0</v>
      </c>
    </row>
    <row r="2184" spans="1:11">
      <c r="A2184" s="36" t="s">
        <v>352</v>
      </c>
      <c r="B2184" s="27" t="e">
        <f>VLOOKUP($A2182,'CBT Wages'!$B$6:$AE$49,4,0)</f>
        <v>#REF!</v>
      </c>
      <c r="C2184" s="21"/>
      <c r="D2184" s="21"/>
      <c r="E2184" s="28" t="s">
        <v>322</v>
      </c>
      <c r="F2184" s="37" t="e">
        <f>VLOOKUP($A2182,'CBT OT'!$B$6:$O$431,9,0)</f>
        <v>#REF!</v>
      </c>
      <c r="G2184" s="38"/>
      <c r="H2184" s="152"/>
      <c r="I2184" s="175"/>
      <c r="J2184" s="177"/>
      <c r="K2184" s="175"/>
    </row>
    <row r="2185" spans="1:11">
      <c r="A2185" s="39" t="s">
        <v>353</v>
      </c>
      <c r="B2185" s="40" t="e">
        <f>VLOOKUP($A2182,'CBT Wages'!$B$6:$AR$49,44,0)</f>
        <v>#REF!</v>
      </c>
      <c r="C2185" s="41"/>
      <c r="D2185" s="41"/>
      <c r="E2185" s="35" t="s">
        <v>354</v>
      </c>
      <c r="F2185" s="37" t="e">
        <f>VLOOKUP($A2182,'CBT OT'!$B$6:$V$431,16,0)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>
      <c r="A2186" s="168" t="s">
        <v>356</v>
      </c>
      <c r="B2186" s="169"/>
      <c r="C2186" s="163" t="s">
        <v>357</v>
      </c>
      <c r="D2186" s="164"/>
      <c r="E2186" s="45"/>
      <c r="F2186" s="170" t="s">
        <v>358</v>
      </c>
      <c r="G2186" s="164"/>
      <c r="H2186" s="171" t="s">
        <v>359</v>
      </c>
      <c r="I2186" s="161"/>
      <c r="J2186" s="172" t="s">
        <v>360</v>
      </c>
      <c r="K2186" s="173"/>
    </row>
    <row r="2187" spans="1:11">
      <c r="A2187" s="46" t="s">
        <v>361</v>
      </c>
      <c r="B2187" s="47" t="e">
        <f>VLOOKUP($A2182,'CBT Wages'!$B$6:$AE$49,15,0)</f>
        <v>#REF!</v>
      </c>
      <c r="C2187" s="31" t="e">
        <f>VLOOKUP($A2182,'CBT Wages'!$B$6:$AE$49,20,0)</f>
        <v>#REF!</v>
      </c>
      <c r="D2187" s="48"/>
      <c r="E2187" s="49"/>
      <c r="F2187" s="153" t="e">
        <f>SUM(C2187:E2187)</f>
        <v>#REF!</v>
      </c>
      <c r="G2187" s="154"/>
      <c r="H2187" s="34" t="s">
        <v>362</v>
      </c>
      <c r="I2187" s="26" t="e">
        <f>VLOOKUP($A2182,'CBT Wages'!$B$6:$AE$49,29,0)</f>
        <v>#REF!</v>
      </c>
      <c r="J2187" s="155"/>
      <c r="K2187" s="156"/>
    </row>
    <row r="2188" spans="1:11" ht="14.25">
      <c r="A2188" s="46" t="s">
        <v>363</v>
      </c>
      <c r="B2188" s="50" t="e">
        <f>VLOOKUP($A2182,'CBT Wages'!$B$6:$AE$49,16,0)</f>
        <v>#REF!</v>
      </c>
      <c r="C2188" s="51" t="e">
        <f>VLOOKUP($A2182,'CBT Wages'!$B$6:$AE$49,21,0)</f>
        <v>#REF!</v>
      </c>
      <c r="D2188" s="52"/>
      <c r="E2188" s="38"/>
      <c r="F2188" s="157" t="e">
        <f>SUM(C2188:E2188)</f>
        <v>#REF!</v>
      </c>
      <c r="G2188" s="158"/>
      <c r="H2188" s="36" t="s">
        <v>364</v>
      </c>
      <c r="I2188" s="68" t="e">
        <f>VLOOKUP($A2182,'CBT Wages'!$B$6:$AE$49,28,0)</f>
        <v>#REF!</v>
      </c>
      <c r="J2188" s="159" t="e">
        <f>F2195-I2195</f>
        <v>#REF!</v>
      </c>
      <c r="K2188" s="160"/>
    </row>
    <row r="2189" spans="1:11">
      <c r="A2189" s="46" t="s">
        <v>365</v>
      </c>
      <c r="B2189" s="50" t="e">
        <f>VLOOKUP($A2182,'CBT Wages'!$B$6:$AE$49,17,0)</f>
        <v>#REF!</v>
      </c>
      <c r="C2189" s="51" t="e">
        <f>VLOOKUP($A2182,'CBT Wages'!$B$6:$AE$49,22,0)</f>
        <v>#REF!</v>
      </c>
      <c r="D2189" s="52"/>
      <c r="E2189" s="38"/>
      <c r="F2189" s="157" t="e">
        <f>SUM(C2189:E2189)</f>
        <v>#REF!</v>
      </c>
      <c r="G2189" s="158"/>
      <c r="H2189" s="36" t="s">
        <v>366</v>
      </c>
      <c r="I2189" s="68" t="e">
        <f>VLOOKUP($A2182,'CBT Wages'!$B$6:$AE$49,30,0)</f>
        <v>#REF!</v>
      </c>
      <c r="J2189" s="161" t="s">
        <v>367</v>
      </c>
      <c r="K2189" s="162"/>
    </row>
    <row r="2190" spans="1:11">
      <c r="A2190" s="46" t="s">
        <v>368</v>
      </c>
      <c r="B2190" s="50">
        <v>0</v>
      </c>
      <c r="C2190" s="51">
        <v>0</v>
      </c>
      <c r="D2190" s="52"/>
      <c r="E2190" s="38"/>
      <c r="F2190" s="157">
        <f>SUM(D2190:E2190)</f>
        <v>0</v>
      </c>
      <c r="G2190" s="158"/>
      <c r="H2190" s="36" t="s">
        <v>369</v>
      </c>
      <c r="I2190" s="68"/>
      <c r="J2190" s="163"/>
      <c r="K2190" s="164"/>
    </row>
    <row r="2191" spans="1:11">
      <c r="A2191" s="46" t="s">
        <v>370</v>
      </c>
      <c r="B2191" s="50" t="e">
        <f>VLOOKUP($A2182,'CBT Wages'!$B$6:$AE$49,18,0)</f>
        <v>#REF!</v>
      </c>
      <c r="C2191" s="51" t="e">
        <f>VLOOKUP($A2182,'CBT Wages'!$B$6:$AE$49,23,0)</f>
        <v>#REF!</v>
      </c>
      <c r="D2191" s="52"/>
      <c r="E2191" s="38"/>
      <c r="F2191" s="157" t="e">
        <f>SUM(C2191:E2191)</f>
        <v>#REF!</v>
      </c>
      <c r="G2191" s="158"/>
      <c r="H2191" s="36" t="s">
        <v>371</v>
      </c>
      <c r="I2191" s="68"/>
      <c r="J2191" s="163"/>
      <c r="K2191" s="164"/>
    </row>
    <row r="2192" spans="1:11">
      <c r="A2192" s="46" t="s">
        <v>372</v>
      </c>
      <c r="B2192" s="53">
        <v>0</v>
      </c>
      <c r="C2192" s="51" t="e">
        <f>VLOOKUP($A2182,'CBT Wages'!$B$6:$AE$49,25,0)</f>
        <v>#REF!</v>
      </c>
      <c r="D2192" s="52"/>
      <c r="E2192" s="38"/>
      <c r="F2192" s="157" t="e">
        <f>SUM(C2192:E2192)</f>
        <v>#REF!</v>
      </c>
      <c r="G2192" s="158"/>
      <c r="H2192" s="51"/>
      <c r="I2192" s="68"/>
      <c r="J2192" s="163"/>
      <c r="K2192" s="164"/>
    </row>
    <row r="2193" spans="1:11">
      <c r="A2193" s="46" t="s">
        <v>374</v>
      </c>
      <c r="B2193" s="53">
        <v>0</v>
      </c>
      <c r="C2193" s="51" t="e">
        <f>VLOOKUP($A2182,'CBT Wages'!$B$6:$AE$49,26,0)</f>
        <v>#REF!</v>
      </c>
      <c r="D2193" s="52"/>
      <c r="E2193" s="38"/>
      <c r="F2193" s="157" t="e">
        <f>SUM(C2193:E2193)</f>
        <v>#REF!</v>
      </c>
      <c r="G2193" s="158"/>
      <c r="H2193" s="51"/>
      <c r="I2193" s="68"/>
      <c r="J2193" s="163"/>
      <c r="K2193" s="164"/>
    </row>
    <row r="2194" spans="1:11">
      <c r="A2194" s="54" t="s">
        <v>375</v>
      </c>
      <c r="B2194" s="55"/>
      <c r="C2194" s="143"/>
      <c r="D2194" s="144"/>
      <c r="E2194" s="42"/>
      <c r="F2194" s="143">
        <f>SUM(D2194:E2194)</f>
        <v>0</v>
      </c>
      <c r="G2194" s="145"/>
      <c r="H2194" s="40"/>
      <c r="I2194" s="69"/>
      <c r="J2194" s="165"/>
      <c r="K2194" s="152"/>
    </row>
    <row r="2195" spans="1:11">
      <c r="A2195" s="56" t="s">
        <v>320</v>
      </c>
      <c r="B2195" s="57" t="e">
        <f>SUM(B2187:B2194)</f>
        <v>#REF!</v>
      </c>
      <c r="C2195" s="146" t="e">
        <f>SUM(C2187:D2194)</f>
        <v>#REF!</v>
      </c>
      <c r="D2195" s="147"/>
      <c r="E2195" s="58"/>
      <c r="F2195" s="146" t="e">
        <f>SUM(F2187:F2194)+F2185</f>
        <v>#REF!</v>
      </c>
      <c r="G2195" s="148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Wages'!$B$6:$AF$49,6,0)</f>
        <v>#REF!</v>
      </c>
    </row>
    <row r="2197" spans="1:11" ht="15.75">
      <c r="A2197" s="20" t="s">
        <v>337</v>
      </c>
      <c r="B2197" s="21"/>
      <c r="C2197" s="21"/>
      <c r="D2197" s="21"/>
      <c r="E2197" s="178" t="str">
        <f>+$E$1</f>
        <v>Salary Slip Oct 2019</v>
      </c>
      <c r="F2197" s="178"/>
      <c r="G2197" s="178"/>
      <c r="H2197" s="178"/>
      <c r="I2197" s="178"/>
      <c r="J2197" s="178"/>
      <c r="K2197" s="179"/>
    </row>
    <row r="2198" spans="1:11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>
      <c r="A2200" s="30" t="e">
        <f>+'CBT Wages'!#REF!</f>
        <v>#REF!</v>
      </c>
      <c r="B2200" s="31" t="e">
        <f>VLOOKUP($A2200,'CBT Wages'!$B$6:$AE$49,8,0)</f>
        <v>#REF!</v>
      </c>
      <c r="C2200" s="26"/>
      <c r="D2200" s="31" t="e">
        <f>VLOOKUP($A2200,'CBT Wages'!$B$6:$AE$49,9,0)</f>
        <v>#REF!</v>
      </c>
      <c r="E2200" s="31" t="e">
        <f>VLOOKUP($A2200,'CBT Wages'!$B$6:$AE$49,10,0)</f>
        <v>#REF!</v>
      </c>
      <c r="F2200" s="31" t="e">
        <f>VLOOKUP($A2200,'CBT Wages'!$B$6:$AE$49,14,0)</f>
        <v>#REF!</v>
      </c>
      <c r="G2200" s="32" t="e">
        <f>VLOOKUP($A2200,'CBT Wages'!$B$6:$AE$49,5,0)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>
      <c r="A2201" s="34" t="s">
        <v>350</v>
      </c>
      <c r="B2201" s="31" t="e">
        <f>VLOOKUP($A2200,'CBT Wages'!$B$6:$AE$49,3,0)</f>
        <v>#REF!</v>
      </c>
      <c r="C2201" s="21"/>
      <c r="D2201" s="21"/>
      <c r="E2201" s="35"/>
      <c r="F2201" s="35"/>
      <c r="G2201" s="35"/>
      <c r="H2201" s="151" t="s">
        <v>351</v>
      </c>
      <c r="I2201" s="174">
        <v>0</v>
      </c>
      <c r="J2201" s="176"/>
      <c r="K2201" s="174">
        <v>0</v>
      </c>
    </row>
    <row r="2202" spans="1:11">
      <c r="A2202" s="36" t="s">
        <v>352</v>
      </c>
      <c r="B2202" s="27" t="e">
        <f>VLOOKUP($A2200,'CBT Wages'!$B$6:$AE$49,4,0)</f>
        <v>#REF!</v>
      </c>
      <c r="C2202" s="21"/>
      <c r="D2202" s="21"/>
      <c r="E2202" s="28" t="s">
        <v>322</v>
      </c>
      <c r="F2202" s="37" t="e">
        <f>VLOOKUP($A2200,'CBT OT'!$B$6:$O$431,9,0)</f>
        <v>#REF!</v>
      </c>
      <c r="G2202" s="38"/>
      <c r="H2202" s="152"/>
      <c r="I2202" s="175"/>
      <c r="J2202" s="177"/>
      <c r="K2202" s="175"/>
    </row>
    <row r="2203" spans="1:11">
      <c r="A2203" s="39" t="s">
        <v>353</v>
      </c>
      <c r="B2203" s="40" t="e">
        <f>VLOOKUP($A2200,'CBT Wages'!$B$6:$AR$49,44,0)</f>
        <v>#REF!</v>
      </c>
      <c r="C2203" s="41"/>
      <c r="D2203" s="41"/>
      <c r="E2203" s="35" t="s">
        <v>354</v>
      </c>
      <c r="F2203" s="37" t="e">
        <f>VLOOKUP($A2200,'CBT OT'!$B$6:$V$431,16,0)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>
      <c r="A2204" s="168" t="s">
        <v>356</v>
      </c>
      <c r="B2204" s="169"/>
      <c r="C2204" s="163" t="s">
        <v>357</v>
      </c>
      <c r="D2204" s="164"/>
      <c r="E2204" s="45"/>
      <c r="F2204" s="170" t="s">
        <v>358</v>
      </c>
      <c r="G2204" s="164"/>
      <c r="H2204" s="171" t="s">
        <v>359</v>
      </c>
      <c r="I2204" s="161"/>
      <c r="J2204" s="172" t="s">
        <v>360</v>
      </c>
      <c r="K2204" s="173"/>
    </row>
    <row r="2205" spans="1:11">
      <c r="A2205" s="46" t="s">
        <v>361</v>
      </c>
      <c r="B2205" s="47" t="e">
        <f>VLOOKUP($A2200,'CBT Wages'!$B$6:$AE$49,15,0)</f>
        <v>#REF!</v>
      </c>
      <c r="C2205" s="31" t="e">
        <f>VLOOKUP($A2200,'CBT Wages'!$B$6:$AE$49,20,0)</f>
        <v>#REF!</v>
      </c>
      <c r="D2205" s="48"/>
      <c r="E2205" s="49"/>
      <c r="F2205" s="153" t="e">
        <f>SUM(C2205:E2205)</f>
        <v>#REF!</v>
      </c>
      <c r="G2205" s="154"/>
      <c r="H2205" s="34" t="s">
        <v>362</v>
      </c>
      <c r="I2205" s="26" t="e">
        <f>VLOOKUP($A2200,'CBT Wages'!$B$6:$AE$49,29,0)</f>
        <v>#REF!</v>
      </c>
      <c r="J2205" s="155"/>
      <c r="K2205" s="156"/>
    </row>
    <row r="2206" spans="1:11" ht="14.25">
      <c r="A2206" s="46" t="s">
        <v>363</v>
      </c>
      <c r="B2206" s="50" t="e">
        <f>VLOOKUP($A2200,'CBT Wages'!$B$6:$AE$49,16,0)</f>
        <v>#REF!</v>
      </c>
      <c r="C2206" s="51" t="e">
        <f>VLOOKUP($A2200,'CBT Wages'!$B$6:$AE$49,21,0)</f>
        <v>#REF!</v>
      </c>
      <c r="D2206" s="52"/>
      <c r="E2206" s="38"/>
      <c r="F2206" s="157" t="e">
        <f>SUM(C2206:E2206)</f>
        <v>#REF!</v>
      </c>
      <c r="G2206" s="158"/>
      <c r="H2206" s="36" t="s">
        <v>364</v>
      </c>
      <c r="I2206" s="68" t="e">
        <f>VLOOKUP($A2200,'CBT Wages'!$B$6:$AE$49,28,0)</f>
        <v>#REF!</v>
      </c>
      <c r="J2206" s="159" t="e">
        <f>F2213-I2213</f>
        <v>#REF!</v>
      </c>
      <c r="K2206" s="160"/>
    </row>
    <row r="2207" spans="1:11">
      <c r="A2207" s="46" t="s">
        <v>365</v>
      </c>
      <c r="B2207" s="50" t="e">
        <f>VLOOKUP($A2200,'CBT Wages'!$B$6:$AE$49,17,0)</f>
        <v>#REF!</v>
      </c>
      <c r="C2207" s="51" t="e">
        <f>VLOOKUP($A2200,'CBT Wages'!$B$6:$AE$49,22,0)</f>
        <v>#REF!</v>
      </c>
      <c r="D2207" s="52"/>
      <c r="E2207" s="38"/>
      <c r="F2207" s="157" t="e">
        <f>SUM(C2207:E2207)</f>
        <v>#REF!</v>
      </c>
      <c r="G2207" s="158"/>
      <c r="H2207" s="36" t="s">
        <v>366</v>
      </c>
      <c r="I2207" s="68" t="e">
        <f>VLOOKUP($A2200,'CBT Wages'!$B$6:$AE$49,30,0)</f>
        <v>#REF!</v>
      </c>
      <c r="J2207" s="161" t="s">
        <v>367</v>
      </c>
      <c r="K2207" s="162"/>
    </row>
    <row r="2208" spans="1:11">
      <c r="A2208" s="46" t="s">
        <v>368</v>
      </c>
      <c r="B2208" s="50">
        <v>0</v>
      </c>
      <c r="C2208" s="51">
        <v>0</v>
      </c>
      <c r="D2208" s="52"/>
      <c r="E2208" s="38"/>
      <c r="F2208" s="157">
        <f>SUM(D2208:E2208)</f>
        <v>0</v>
      </c>
      <c r="G2208" s="158"/>
      <c r="H2208" s="36" t="s">
        <v>369</v>
      </c>
      <c r="I2208" s="68"/>
      <c r="J2208" s="163"/>
      <c r="K2208" s="164"/>
    </row>
    <row r="2209" spans="1:11">
      <c r="A2209" s="46" t="s">
        <v>370</v>
      </c>
      <c r="B2209" s="50" t="e">
        <f>VLOOKUP($A2200,'CBT Wages'!$B$6:$AE$49,18,0)</f>
        <v>#REF!</v>
      </c>
      <c r="C2209" s="51" t="e">
        <f>VLOOKUP($A2200,'CBT Wages'!$B$6:$AE$49,23,0)</f>
        <v>#REF!</v>
      </c>
      <c r="D2209" s="52"/>
      <c r="E2209" s="38"/>
      <c r="F2209" s="157" t="e">
        <f>SUM(C2209:E2209)</f>
        <v>#REF!</v>
      </c>
      <c r="G2209" s="158"/>
      <c r="H2209" s="36" t="s">
        <v>371</v>
      </c>
      <c r="I2209" s="68"/>
      <c r="J2209" s="163"/>
      <c r="K2209" s="164"/>
    </row>
    <row r="2210" spans="1:11">
      <c r="A2210" s="46" t="s">
        <v>372</v>
      </c>
      <c r="B2210" s="53">
        <v>0</v>
      </c>
      <c r="C2210" s="51" t="e">
        <f>VLOOKUP($A2200,'CBT Wages'!$B$6:$AE$49,25,0)</f>
        <v>#REF!</v>
      </c>
      <c r="D2210" s="52"/>
      <c r="E2210" s="38"/>
      <c r="F2210" s="157" t="e">
        <f>SUM(C2210:E2210)</f>
        <v>#REF!</v>
      </c>
      <c r="G2210" s="158"/>
      <c r="H2210" s="51"/>
      <c r="I2210" s="68"/>
      <c r="J2210" s="163"/>
      <c r="K2210" s="164"/>
    </row>
    <row r="2211" spans="1:11">
      <c r="A2211" s="46" t="s">
        <v>374</v>
      </c>
      <c r="B2211" s="53">
        <v>0</v>
      </c>
      <c r="C2211" s="51" t="e">
        <f>VLOOKUP($A2200,'CBT Wages'!$B$6:$AE$49,26,0)</f>
        <v>#REF!</v>
      </c>
      <c r="D2211" s="52"/>
      <c r="E2211" s="38"/>
      <c r="F2211" s="157" t="e">
        <f>SUM(C2211:E2211)</f>
        <v>#REF!</v>
      </c>
      <c r="G2211" s="158"/>
      <c r="H2211" s="51"/>
      <c r="I2211" s="68"/>
      <c r="J2211" s="163"/>
      <c r="K2211" s="164"/>
    </row>
    <row r="2212" spans="1:11">
      <c r="A2212" s="54" t="s">
        <v>375</v>
      </c>
      <c r="B2212" s="55"/>
      <c r="C2212" s="143"/>
      <c r="D2212" s="144"/>
      <c r="E2212" s="42"/>
      <c r="F2212" s="143">
        <f>SUM(D2212:E2212)</f>
        <v>0</v>
      </c>
      <c r="G2212" s="145"/>
      <c r="H2212" s="40"/>
      <c r="I2212" s="69"/>
      <c r="J2212" s="165"/>
      <c r="K2212" s="152"/>
    </row>
    <row r="2213" spans="1:11">
      <c r="A2213" s="56" t="s">
        <v>320</v>
      </c>
      <c r="B2213" s="57" t="e">
        <f>SUM(B2205:B2212)</f>
        <v>#REF!</v>
      </c>
      <c r="C2213" s="146" t="e">
        <f>SUM(C2205:D2212)</f>
        <v>#REF!</v>
      </c>
      <c r="D2213" s="147"/>
      <c r="E2213" s="58"/>
      <c r="F2213" s="146" t="e">
        <f>SUM(F2205:F2212)+F2203</f>
        <v>#REF!</v>
      </c>
      <c r="G2213" s="148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Wages'!$B$6:$AF$49,6,0)</f>
        <v>#REF!</v>
      </c>
    </row>
    <row r="2215" spans="1:11" ht="15.75">
      <c r="A2215" s="20" t="s">
        <v>337</v>
      </c>
      <c r="B2215" s="21"/>
      <c r="C2215" s="21"/>
      <c r="D2215" s="21"/>
      <c r="E2215" s="178" t="str">
        <f>+$E$1</f>
        <v>Salary Slip Oct 2019</v>
      </c>
      <c r="F2215" s="178"/>
      <c r="G2215" s="178"/>
      <c r="H2215" s="178"/>
      <c r="I2215" s="178"/>
      <c r="J2215" s="178"/>
      <c r="K2215" s="179"/>
    </row>
    <row r="2216" spans="1:11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>
      <c r="A2218" s="30" t="e">
        <f>+'CBT Wages'!#REF!</f>
        <v>#REF!</v>
      </c>
      <c r="B2218" s="31" t="e">
        <f>VLOOKUP($A2218,'CBT Wages'!$B$6:$AE$49,8,0)</f>
        <v>#REF!</v>
      </c>
      <c r="C2218" s="26"/>
      <c r="D2218" s="31" t="e">
        <f>VLOOKUP($A2218,'CBT Wages'!$B$6:$AE$49,9,0)</f>
        <v>#REF!</v>
      </c>
      <c r="E2218" s="31" t="e">
        <f>VLOOKUP($A2218,'CBT Wages'!$B$6:$AE$49,10,0)</f>
        <v>#REF!</v>
      </c>
      <c r="F2218" s="31" t="e">
        <f>VLOOKUP($A2218,'CBT Wages'!$B$6:$AE$49,14,0)</f>
        <v>#REF!</v>
      </c>
      <c r="G2218" s="32" t="e">
        <f>VLOOKUP($A2218,'CBT Wages'!$B$6:$AE$49,5,0)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>
      <c r="A2219" s="34" t="s">
        <v>350</v>
      </c>
      <c r="B2219" s="31" t="e">
        <f>VLOOKUP($A2218,'CBT Wages'!$B$6:$AE$49,3,0)</f>
        <v>#REF!</v>
      </c>
      <c r="C2219" s="21"/>
      <c r="D2219" s="21"/>
      <c r="E2219" s="35"/>
      <c r="F2219" s="35"/>
      <c r="G2219" s="35"/>
      <c r="H2219" s="151" t="s">
        <v>351</v>
      </c>
      <c r="I2219" s="174">
        <v>0</v>
      </c>
      <c r="J2219" s="176"/>
      <c r="K2219" s="174">
        <v>0</v>
      </c>
    </row>
    <row r="2220" spans="1:11">
      <c r="A2220" s="36" t="s">
        <v>352</v>
      </c>
      <c r="B2220" s="27" t="e">
        <f>VLOOKUP($A2218,'CBT Wages'!$B$6:$AE$49,4,0)</f>
        <v>#REF!</v>
      </c>
      <c r="C2220" s="21"/>
      <c r="D2220" s="21"/>
      <c r="E2220" s="28" t="s">
        <v>322</v>
      </c>
      <c r="F2220" s="37" t="e">
        <f>VLOOKUP($A2218,'CBT OT'!$B$6:$O$431,9,0)</f>
        <v>#REF!</v>
      </c>
      <c r="G2220" s="38"/>
      <c r="H2220" s="152"/>
      <c r="I2220" s="175"/>
      <c r="J2220" s="177"/>
      <c r="K2220" s="175"/>
    </row>
    <row r="2221" spans="1:11">
      <c r="A2221" s="39" t="s">
        <v>353</v>
      </c>
      <c r="B2221" s="40" t="e">
        <f>VLOOKUP($A2218,'CBT Wages'!$B$6:$AR$49,44,0)</f>
        <v>#REF!</v>
      </c>
      <c r="C2221" s="41"/>
      <c r="D2221" s="41"/>
      <c r="E2221" s="35" t="s">
        <v>354</v>
      </c>
      <c r="F2221" s="37" t="e">
        <f>VLOOKUP($A2218,'CBT OT'!$B$6:$V$431,16,0)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>
      <c r="A2222" s="168" t="s">
        <v>356</v>
      </c>
      <c r="B2222" s="169"/>
      <c r="C2222" s="163" t="s">
        <v>357</v>
      </c>
      <c r="D2222" s="164"/>
      <c r="E2222" s="45"/>
      <c r="F2222" s="170" t="s">
        <v>358</v>
      </c>
      <c r="G2222" s="164"/>
      <c r="H2222" s="171" t="s">
        <v>359</v>
      </c>
      <c r="I2222" s="161"/>
      <c r="J2222" s="172" t="s">
        <v>360</v>
      </c>
      <c r="K2222" s="173"/>
    </row>
    <row r="2223" spans="1:11">
      <c r="A2223" s="46" t="s">
        <v>361</v>
      </c>
      <c r="B2223" s="47" t="e">
        <f>VLOOKUP($A2218,'CBT Wages'!$B$6:$AE$49,15,0)</f>
        <v>#REF!</v>
      </c>
      <c r="C2223" s="31" t="e">
        <f>VLOOKUP($A2218,'CBT Wages'!$B$6:$AE$49,20,0)</f>
        <v>#REF!</v>
      </c>
      <c r="D2223" s="48"/>
      <c r="E2223" s="49"/>
      <c r="F2223" s="153" t="e">
        <f>SUM(C2223:E2223)</f>
        <v>#REF!</v>
      </c>
      <c r="G2223" s="154"/>
      <c r="H2223" s="34" t="s">
        <v>362</v>
      </c>
      <c r="I2223" s="26" t="e">
        <f>VLOOKUP($A2218,'CBT Wages'!$B$6:$AE$49,29,0)</f>
        <v>#REF!</v>
      </c>
      <c r="J2223" s="155"/>
      <c r="K2223" s="156"/>
    </row>
    <row r="2224" spans="1:11" ht="14.25">
      <c r="A2224" s="46" t="s">
        <v>363</v>
      </c>
      <c r="B2224" s="50" t="e">
        <f>VLOOKUP($A2218,'CBT Wages'!$B$6:$AE$49,16,0)</f>
        <v>#REF!</v>
      </c>
      <c r="C2224" s="51" t="e">
        <f>VLOOKUP($A2218,'CBT Wages'!$B$6:$AE$49,21,0)</f>
        <v>#REF!</v>
      </c>
      <c r="D2224" s="52"/>
      <c r="E2224" s="38"/>
      <c r="F2224" s="157" t="e">
        <f>SUM(C2224:E2224)</f>
        <v>#REF!</v>
      </c>
      <c r="G2224" s="158"/>
      <c r="H2224" s="36" t="s">
        <v>364</v>
      </c>
      <c r="I2224" s="68" t="e">
        <f>VLOOKUP($A2218,'CBT Wages'!$B$6:$AE$49,28,0)</f>
        <v>#REF!</v>
      </c>
      <c r="J2224" s="159" t="e">
        <f>F2231-I2231</f>
        <v>#REF!</v>
      </c>
      <c r="K2224" s="160"/>
    </row>
    <row r="2225" spans="1:11">
      <c r="A2225" s="46" t="s">
        <v>365</v>
      </c>
      <c r="B2225" s="50" t="e">
        <f>VLOOKUP($A2218,'CBT Wages'!$B$6:$AE$49,17,0)</f>
        <v>#REF!</v>
      </c>
      <c r="C2225" s="51" t="e">
        <f>VLOOKUP($A2218,'CBT Wages'!$B$6:$AE$49,22,0)</f>
        <v>#REF!</v>
      </c>
      <c r="D2225" s="52"/>
      <c r="E2225" s="38"/>
      <c r="F2225" s="157" t="e">
        <f>SUM(C2225:E2225)</f>
        <v>#REF!</v>
      </c>
      <c r="G2225" s="158"/>
      <c r="H2225" s="36" t="s">
        <v>366</v>
      </c>
      <c r="I2225" s="68" t="e">
        <f>VLOOKUP($A2218,'CBT Wages'!$B$6:$AE$49,30,0)</f>
        <v>#REF!</v>
      </c>
      <c r="J2225" s="161" t="s">
        <v>367</v>
      </c>
      <c r="K2225" s="162"/>
    </row>
    <row r="2226" spans="1:11">
      <c r="A2226" s="46" t="s">
        <v>368</v>
      </c>
      <c r="B2226" s="50">
        <v>0</v>
      </c>
      <c r="C2226" s="51">
        <v>0</v>
      </c>
      <c r="D2226" s="52"/>
      <c r="E2226" s="38"/>
      <c r="F2226" s="157">
        <f>SUM(D2226:E2226)</f>
        <v>0</v>
      </c>
      <c r="G2226" s="158"/>
      <c r="H2226" s="36" t="s">
        <v>369</v>
      </c>
      <c r="I2226" s="68"/>
      <c r="J2226" s="163"/>
      <c r="K2226" s="164"/>
    </row>
    <row r="2227" spans="1:11">
      <c r="A2227" s="46" t="s">
        <v>370</v>
      </c>
      <c r="B2227" s="50" t="e">
        <f>VLOOKUP($A2218,'CBT Wages'!$B$6:$AE$49,18,0)</f>
        <v>#REF!</v>
      </c>
      <c r="C2227" s="51" t="e">
        <f>VLOOKUP($A2218,'CBT Wages'!$B$6:$AE$49,23,0)</f>
        <v>#REF!</v>
      </c>
      <c r="D2227" s="52"/>
      <c r="E2227" s="38"/>
      <c r="F2227" s="157" t="e">
        <f>SUM(C2227:E2227)</f>
        <v>#REF!</v>
      </c>
      <c r="G2227" s="158"/>
      <c r="H2227" s="36" t="s">
        <v>371</v>
      </c>
      <c r="I2227" s="68"/>
      <c r="J2227" s="163"/>
      <c r="K2227" s="164"/>
    </row>
    <row r="2228" spans="1:11">
      <c r="A2228" s="46" t="s">
        <v>372</v>
      </c>
      <c r="B2228" s="53">
        <v>0</v>
      </c>
      <c r="C2228" s="51" t="e">
        <f>VLOOKUP($A2218,'CBT Wages'!$B$6:$AE$49,25,0)</f>
        <v>#REF!</v>
      </c>
      <c r="D2228" s="52"/>
      <c r="E2228" s="38"/>
      <c r="F2228" s="157" t="e">
        <f>SUM(C2228:E2228)</f>
        <v>#REF!</v>
      </c>
      <c r="G2228" s="158"/>
      <c r="H2228" s="51"/>
      <c r="I2228" s="68"/>
      <c r="J2228" s="163"/>
      <c r="K2228" s="164"/>
    </row>
    <row r="2229" spans="1:11">
      <c r="A2229" s="46" t="s">
        <v>374</v>
      </c>
      <c r="B2229" s="53">
        <v>0</v>
      </c>
      <c r="C2229" s="51" t="e">
        <f>VLOOKUP($A2218,'CBT Wages'!$B$6:$AE$49,26,0)</f>
        <v>#REF!</v>
      </c>
      <c r="D2229" s="52"/>
      <c r="E2229" s="38"/>
      <c r="F2229" s="157" t="e">
        <f>SUM(C2229:E2229)</f>
        <v>#REF!</v>
      </c>
      <c r="G2229" s="158"/>
      <c r="H2229" s="51"/>
      <c r="I2229" s="68"/>
      <c r="J2229" s="163"/>
      <c r="K2229" s="164"/>
    </row>
    <row r="2230" spans="1:11">
      <c r="A2230" s="54" t="s">
        <v>375</v>
      </c>
      <c r="B2230" s="55"/>
      <c r="C2230" s="143"/>
      <c r="D2230" s="144"/>
      <c r="E2230" s="42"/>
      <c r="F2230" s="143">
        <f>SUM(D2230:E2230)</f>
        <v>0</v>
      </c>
      <c r="G2230" s="145"/>
      <c r="H2230" s="40"/>
      <c r="I2230" s="69"/>
      <c r="J2230" s="165"/>
      <c r="K2230" s="152"/>
    </row>
    <row r="2231" spans="1:11">
      <c r="A2231" s="56" t="s">
        <v>320</v>
      </c>
      <c r="B2231" s="57" t="e">
        <f>SUM(B2223:B2230)</f>
        <v>#REF!</v>
      </c>
      <c r="C2231" s="146" t="e">
        <f>SUM(C2223:D2230)</f>
        <v>#REF!</v>
      </c>
      <c r="D2231" s="147"/>
      <c r="E2231" s="58"/>
      <c r="F2231" s="146" t="e">
        <f>SUM(F2223:F2230)+F2221</f>
        <v>#REF!</v>
      </c>
      <c r="G2231" s="148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Wages'!$B$6:$AF$49,6,0)</f>
        <v>#REF!</v>
      </c>
    </row>
    <row r="2233" spans="1:11" ht="15.75">
      <c r="A2233" s="20" t="s">
        <v>337</v>
      </c>
      <c r="B2233" s="21"/>
      <c r="C2233" s="21"/>
      <c r="D2233" s="21"/>
      <c r="E2233" s="178" t="str">
        <f>+$E$1</f>
        <v>Salary Slip Oct 2019</v>
      </c>
      <c r="F2233" s="178"/>
      <c r="G2233" s="178"/>
      <c r="H2233" s="178"/>
      <c r="I2233" s="178"/>
      <c r="J2233" s="178"/>
      <c r="K2233" s="179"/>
    </row>
    <row r="2234" spans="1:11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>
      <c r="A2236" s="30" t="e">
        <f>+'CBT Wages'!#REF!</f>
        <v>#REF!</v>
      </c>
      <c r="B2236" s="31" t="e">
        <f>VLOOKUP($A2236,'CBT Wages'!$B$6:$AE$49,8,0)</f>
        <v>#REF!</v>
      </c>
      <c r="C2236" s="26"/>
      <c r="D2236" s="31" t="e">
        <f>VLOOKUP($A2236,'CBT Wages'!$B$6:$AE$49,9,0)</f>
        <v>#REF!</v>
      </c>
      <c r="E2236" s="31" t="e">
        <f>VLOOKUP($A2236,'CBT Wages'!$B$6:$AE$49,10,0)</f>
        <v>#REF!</v>
      </c>
      <c r="F2236" s="31" t="e">
        <f>VLOOKUP($A2236,'CBT Wages'!$B$6:$AE$49,14,0)</f>
        <v>#REF!</v>
      </c>
      <c r="G2236" s="32" t="e">
        <f>VLOOKUP($A2236,'CBT Wages'!$B$6:$AE$49,5,0)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>
      <c r="A2237" s="34" t="s">
        <v>350</v>
      </c>
      <c r="B2237" s="31" t="e">
        <f>VLOOKUP($A2236,'CBT Wages'!$B$6:$AE$49,3,0)</f>
        <v>#REF!</v>
      </c>
      <c r="C2237" s="21"/>
      <c r="D2237" s="21"/>
      <c r="E2237" s="35"/>
      <c r="F2237" s="35"/>
      <c r="G2237" s="35"/>
      <c r="H2237" s="151" t="s">
        <v>351</v>
      </c>
      <c r="I2237" s="174">
        <v>0</v>
      </c>
      <c r="J2237" s="176"/>
      <c r="K2237" s="174">
        <v>0</v>
      </c>
    </row>
    <row r="2238" spans="1:11">
      <c r="A2238" s="36" t="s">
        <v>352</v>
      </c>
      <c r="B2238" s="27" t="e">
        <f>VLOOKUP($A2236,'CBT Wages'!$B$6:$AE$49,4,0)</f>
        <v>#REF!</v>
      </c>
      <c r="C2238" s="21"/>
      <c r="D2238" s="21"/>
      <c r="E2238" s="28" t="s">
        <v>322</v>
      </c>
      <c r="F2238" s="37" t="e">
        <f>VLOOKUP($A2236,'CBT OT'!$B$6:$O$431,9,0)</f>
        <v>#REF!</v>
      </c>
      <c r="G2238" s="38"/>
      <c r="H2238" s="152"/>
      <c r="I2238" s="175"/>
      <c r="J2238" s="177"/>
      <c r="K2238" s="175"/>
    </row>
    <row r="2239" spans="1:11">
      <c r="A2239" s="39" t="s">
        <v>353</v>
      </c>
      <c r="B2239" s="40" t="e">
        <f>VLOOKUP($A2236,'CBT Wages'!$B$6:$AR$49,44,0)</f>
        <v>#REF!</v>
      </c>
      <c r="C2239" s="41"/>
      <c r="D2239" s="41"/>
      <c r="E2239" s="35" t="s">
        <v>354</v>
      </c>
      <c r="F2239" s="37" t="e">
        <f>VLOOKUP($A2236,'CBT OT'!$B$6:$V$431,16,0)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>
      <c r="A2240" s="168" t="s">
        <v>356</v>
      </c>
      <c r="B2240" s="169"/>
      <c r="C2240" s="163" t="s">
        <v>357</v>
      </c>
      <c r="D2240" s="164"/>
      <c r="E2240" s="45"/>
      <c r="F2240" s="170" t="s">
        <v>358</v>
      </c>
      <c r="G2240" s="164"/>
      <c r="H2240" s="171" t="s">
        <v>359</v>
      </c>
      <c r="I2240" s="161"/>
      <c r="J2240" s="172" t="s">
        <v>360</v>
      </c>
      <c r="K2240" s="173"/>
    </row>
    <row r="2241" spans="1:11">
      <c r="A2241" s="46" t="s">
        <v>361</v>
      </c>
      <c r="B2241" s="47" t="e">
        <f>VLOOKUP($A2236,'CBT Wages'!$B$6:$AE$49,15,0)</f>
        <v>#REF!</v>
      </c>
      <c r="C2241" s="31" t="e">
        <f>VLOOKUP($A2236,'CBT Wages'!$B$6:$AE$49,20,0)</f>
        <v>#REF!</v>
      </c>
      <c r="D2241" s="48"/>
      <c r="E2241" s="49"/>
      <c r="F2241" s="153" t="e">
        <f>SUM(C2241:E2241)</f>
        <v>#REF!</v>
      </c>
      <c r="G2241" s="154"/>
      <c r="H2241" s="34" t="s">
        <v>362</v>
      </c>
      <c r="I2241" s="26" t="e">
        <f>VLOOKUP($A2236,'CBT Wages'!$B$6:$AE$49,29,0)</f>
        <v>#REF!</v>
      </c>
      <c r="J2241" s="155"/>
      <c r="K2241" s="156"/>
    </row>
    <row r="2242" spans="1:11" ht="14.25">
      <c r="A2242" s="46" t="s">
        <v>363</v>
      </c>
      <c r="B2242" s="50" t="e">
        <f>VLOOKUP($A2236,'CBT Wages'!$B$6:$AE$49,16,0)</f>
        <v>#REF!</v>
      </c>
      <c r="C2242" s="51" t="e">
        <f>VLOOKUP($A2236,'CBT Wages'!$B$6:$AE$49,21,0)</f>
        <v>#REF!</v>
      </c>
      <c r="D2242" s="52"/>
      <c r="E2242" s="38"/>
      <c r="F2242" s="157" t="e">
        <f>SUM(C2242:E2242)</f>
        <v>#REF!</v>
      </c>
      <c r="G2242" s="158"/>
      <c r="H2242" s="36" t="s">
        <v>364</v>
      </c>
      <c r="I2242" s="68" t="e">
        <f>VLOOKUP($A2236,'CBT Wages'!$B$6:$AE$49,28,0)</f>
        <v>#REF!</v>
      </c>
      <c r="J2242" s="159" t="e">
        <f>F2249-I2249</f>
        <v>#REF!</v>
      </c>
      <c r="K2242" s="160"/>
    </row>
    <row r="2243" spans="1:11">
      <c r="A2243" s="46" t="s">
        <v>365</v>
      </c>
      <c r="B2243" s="50" t="e">
        <f>VLOOKUP($A2236,'CBT Wages'!$B$6:$AE$49,17,0)</f>
        <v>#REF!</v>
      </c>
      <c r="C2243" s="51" t="e">
        <f>VLOOKUP($A2236,'CBT Wages'!$B$6:$AE$49,22,0)</f>
        <v>#REF!</v>
      </c>
      <c r="D2243" s="52"/>
      <c r="E2243" s="38"/>
      <c r="F2243" s="157" t="e">
        <f>SUM(C2243:E2243)</f>
        <v>#REF!</v>
      </c>
      <c r="G2243" s="158"/>
      <c r="H2243" s="36" t="s">
        <v>366</v>
      </c>
      <c r="I2243" s="68" t="e">
        <f>VLOOKUP($A2236,'CBT Wages'!$B$6:$AE$49,30,0)</f>
        <v>#REF!</v>
      </c>
      <c r="J2243" s="161" t="s">
        <v>367</v>
      </c>
      <c r="K2243" s="162"/>
    </row>
    <row r="2244" spans="1:11">
      <c r="A2244" s="46" t="s">
        <v>368</v>
      </c>
      <c r="B2244" s="50">
        <v>0</v>
      </c>
      <c r="C2244" s="51">
        <v>0</v>
      </c>
      <c r="D2244" s="52"/>
      <c r="E2244" s="38"/>
      <c r="F2244" s="157">
        <f>SUM(D2244:E2244)</f>
        <v>0</v>
      </c>
      <c r="G2244" s="158"/>
      <c r="H2244" s="36" t="s">
        <v>369</v>
      </c>
      <c r="I2244" s="68"/>
      <c r="J2244" s="163"/>
      <c r="K2244" s="164"/>
    </row>
    <row r="2245" spans="1:11">
      <c r="A2245" s="46" t="s">
        <v>370</v>
      </c>
      <c r="B2245" s="50" t="e">
        <f>VLOOKUP($A2236,'CBT Wages'!$B$6:$AE$49,18,0)</f>
        <v>#REF!</v>
      </c>
      <c r="C2245" s="51" t="e">
        <f>VLOOKUP($A2236,'CBT Wages'!$B$6:$AE$49,23,0)</f>
        <v>#REF!</v>
      </c>
      <c r="D2245" s="52"/>
      <c r="E2245" s="38"/>
      <c r="F2245" s="157" t="e">
        <f>SUM(C2245:E2245)</f>
        <v>#REF!</v>
      </c>
      <c r="G2245" s="158"/>
      <c r="H2245" s="36" t="s">
        <v>371</v>
      </c>
      <c r="I2245" s="68"/>
      <c r="J2245" s="163"/>
      <c r="K2245" s="164"/>
    </row>
    <row r="2246" spans="1:11">
      <c r="A2246" s="46" t="s">
        <v>372</v>
      </c>
      <c r="B2246" s="53">
        <v>0</v>
      </c>
      <c r="C2246" s="51" t="e">
        <f>VLOOKUP($A2236,'CBT Wages'!$B$6:$AE$49,25,0)</f>
        <v>#REF!</v>
      </c>
      <c r="D2246" s="52"/>
      <c r="E2246" s="38"/>
      <c r="F2246" s="157" t="e">
        <f>SUM(C2246:E2246)</f>
        <v>#REF!</v>
      </c>
      <c r="G2246" s="158"/>
      <c r="H2246" s="51"/>
      <c r="I2246" s="68"/>
      <c r="J2246" s="163"/>
      <c r="K2246" s="164"/>
    </row>
    <row r="2247" spans="1:11">
      <c r="A2247" s="46" t="s">
        <v>374</v>
      </c>
      <c r="B2247" s="53">
        <v>0</v>
      </c>
      <c r="C2247" s="51" t="e">
        <f>VLOOKUP($A2236,'CBT Wages'!$B$6:$AE$49,26,0)</f>
        <v>#REF!</v>
      </c>
      <c r="D2247" s="52"/>
      <c r="E2247" s="38"/>
      <c r="F2247" s="157" t="e">
        <f>SUM(C2247:E2247)</f>
        <v>#REF!</v>
      </c>
      <c r="G2247" s="158"/>
      <c r="H2247" s="51"/>
      <c r="I2247" s="68"/>
      <c r="J2247" s="163"/>
      <c r="K2247" s="164"/>
    </row>
    <row r="2248" spans="1:11">
      <c r="A2248" s="54" t="s">
        <v>375</v>
      </c>
      <c r="B2248" s="55"/>
      <c r="C2248" s="143"/>
      <c r="D2248" s="144"/>
      <c r="E2248" s="42"/>
      <c r="F2248" s="143">
        <f>SUM(D2248:E2248)</f>
        <v>0</v>
      </c>
      <c r="G2248" s="145"/>
      <c r="H2248" s="40"/>
      <c r="I2248" s="69"/>
      <c r="J2248" s="165"/>
      <c r="K2248" s="152"/>
    </row>
    <row r="2249" spans="1:11">
      <c r="A2249" s="56" t="s">
        <v>320</v>
      </c>
      <c r="B2249" s="57" t="e">
        <f>SUM(B2241:B2248)</f>
        <v>#REF!</v>
      </c>
      <c r="C2249" s="146" t="e">
        <f>SUM(C2241:D2248)</f>
        <v>#REF!</v>
      </c>
      <c r="D2249" s="147"/>
      <c r="E2249" s="58"/>
      <c r="F2249" s="146" t="e">
        <f>SUM(F2241:F2248)+F2239</f>
        <v>#REF!</v>
      </c>
      <c r="G2249" s="148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Wages'!$B$6:$AF$49,6,0)</f>
        <v>#REF!</v>
      </c>
    </row>
    <row r="2251" spans="1:11" ht="15.75">
      <c r="A2251" s="20" t="s">
        <v>337</v>
      </c>
      <c r="B2251" s="21"/>
      <c r="C2251" s="21"/>
      <c r="D2251" s="21"/>
      <c r="E2251" s="178" t="str">
        <f>+$E$1</f>
        <v>Salary Slip Oct 2019</v>
      </c>
      <c r="F2251" s="178"/>
      <c r="G2251" s="178"/>
      <c r="H2251" s="178"/>
      <c r="I2251" s="178"/>
      <c r="J2251" s="178"/>
      <c r="K2251" s="179"/>
    </row>
    <row r="2252" spans="1:11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>
      <c r="A2254" s="30" t="e">
        <f>+'CBT Wages'!#REF!</f>
        <v>#REF!</v>
      </c>
      <c r="B2254" s="31" t="e">
        <f>VLOOKUP($A2254,'CBT Wages'!$B$6:$AE$49,8,0)</f>
        <v>#REF!</v>
      </c>
      <c r="C2254" s="26"/>
      <c r="D2254" s="31" t="e">
        <f>VLOOKUP($A2254,'CBT Wages'!$B$6:$AE$49,9,0)</f>
        <v>#REF!</v>
      </c>
      <c r="E2254" s="31" t="e">
        <f>VLOOKUP($A2254,'CBT Wages'!$B$6:$AE$49,10,0)</f>
        <v>#REF!</v>
      </c>
      <c r="F2254" s="31" t="e">
        <f>VLOOKUP($A2254,'CBT Wages'!$B$6:$AE$49,14,0)</f>
        <v>#REF!</v>
      </c>
      <c r="G2254" s="32" t="e">
        <f>VLOOKUP($A2254,'CBT Wages'!$B$6:$AE$49,5,0)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>
      <c r="A2255" s="34" t="s">
        <v>350</v>
      </c>
      <c r="B2255" s="31" t="e">
        <f>VLOOKUP($A2254,'CBT Wages'!$B$6:$AE$49,3,0)</f>
        <v>#REF!</v>
      </c>
      <c r="C2255" s="21"/>
      <c r="D2255" s="21"/>
      <c r="E2255" s="35"/>
      <c r="F2255" s="35"/>
      <c r="G2255" s="35"/>
      <c r="H2255" s="151" t="s">
        <v>351</v>
      </c>
      <c r="I2255" s="174">
        <v>0</v>
      </c>
      <c r="J2255" s="176"/>
      <c r="K2255" s="174">
        <v>0</v>
      </c>
    </row>
    <row r="2256" spans="1:11">
      <c r="A2256" s="36" t="s">
        <v>352</v>
      </c>
      <c r="B2256" s="27" t="e">
        <f>VLOOKUP($A2254,'CBT Wages'!$B$6:$AE$49,4,0)</f>
        <v>#REF!</v>
      </c>
      <c r="C2256" s="21"/>
      <c r="D2256" s="21"/>
      <c r="E2256" s="28" t="s">
        <v>322</v>
      </c>
      <c r="F2256" s="37" t="e">
        <f>VLOOKUP($A2254,'CBT OT'!$B$6:$O$431,9,0)</f>
        <v>#REF!</v>
      </c>
      <c r="G2256" s="38"/>
      <c r="H2256" s="152"/>
      <c r="I2256" s="175"/>
      <c r="J2256" s="177"/>
      <c r="K2256" s="175"/>
    </row>
    <row r="2257" spans="1:11">
      <c r="A2257" s="39" t="s">
        <v>353</v>
      </c>
      <c r="B2257" s="40" t="e">
        <f>VLOOKUP($A2254,'CBT Wages'!$B$6:$AR$49,44,0)</f>
        <v>#REF!</v>
      </c>
      <c r="C2257" s="41"/>
      <c r="D2257" s="41"/>
      <c r="E2257" s="35" t="s">
        <v>354</v>
      </c>
      <c r="F2257" s="37" t="e">
        <f>VLOOKUP($A2254,'CBT OT'!$B$6:$V$431,16,0)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>
      <c r="A2258" s="168" t="s">
        <v>356</v>
      </c>
      <c r="B2258" s="169"/>
      <c r="C2258" s="163" t="s">
        <v>357</v>
      </c>
      <c r="D2258" s="164"/>
      <c r="E2258" s="45"/>
      <c r="F2258" s="170" t="s">
        <v>358</v>
      </c>
      <c r="G2258" s="164"/>
      <c r="H2258" s="171" t="s">
        <v>359</v>
      </c>
      <c r="I2258" s="161"/>
      <c r="J2258" s="172" t="s">
        <v>360</v>
      </c>
      <c r="K2258" s="173"/>
    </row>
    <row r="2259" spans="1:11">
      <c r="A2259" s="46" t="s">
        <v>361</v>
      </c>
      <c r="B2259" s="47" t="e">
        <f>VLOOKUP($A2254,'CBT Wages'!$B$6:$AE$49,15,0)</f>
        <v>#REF!</v>
      </c>
      <c r="C2259" s="31" t="e">
        <f>VLOOKUP($A2254,'CBT Wages'!$B$6:$AE$49,20,0)</f>
        <v>#REF!</v>
      </c>
      <c r="D2259" s="48"/>
      <c r="E2259" s="49"/>
      <c r="F2259" s="153" t="e">
        <f>SUM(C2259:E2259)</f>
        <v>#REF!</v>
      </c>
      <c r="G2259" s="154"/>
      <c r="H2259" s="34" t="s">
        <v>362</v>
      </c>
      <c r="I2259" s="26" t="e">
        <f>VLOOKUP($A2254,'CBT Wages'!$B$6:$AE$49,29,0)</f>
        <v>#REF!</v>
      </c>
      <c r="J2259" s="155"/>
      <c r="K2259" s="156"/>
    </row>
    <row r="2260" spans="1:11" ht="14.25">
      <c r="A2260" s="46" t="s">
        <v>363</v>
      </c>
      <c r="B2260" s="50" t="e">
        <f>VLOOKUP($A2254,'CBT Wages'!$B$6:$AE$49,16,0)</f>
        <v>#REF!</v>
      </c>
      <c r="C2260" s="51" t="e">
        <f>VLOOKUP($A2254,'CBT Wages'!$B$6:$AE$49,21,0)</f>
        <v>#REF!</v>
      </c>
      <c r="D2260" s="52"/>
      <c r="E2260" s="38"/>
      <c r="F2260" s="157" t="e">
        <f>SUM(C2260:E2260)</f>
        <v>#REF!</v>
      </c>
      <c r="G2260" s="158"/>
      <c r="H2260" s="36" t="s">
        <v>364</v>
      </c>
      <c r="I2260" s="68" t="e">
        <f>VLOOKUP($A2254,'CBT Wages'!$B$6:$AE$49,28,0)</f>
        <v>#REF!</v>
      </c>
      <c r="J2260" s="159" t="e">
        <f>F2267-I2267</f>
        <v>#REF!</v>
      </c>
      <c r="K2260" s="160"/>
    </row>
    <row r="2261" spans="1:11">
      <c r="A2261" s="46" t="s">
        <v>365</v>
      </c>
      <c r="B2261" s="50" t="e">
        <f>VLOOKUP($A2254,'CBT Wages'!$B$6:$AE$49,17,0)</f>
        <v>#REF!</v>
      </c>
      <c r="C2261" s="51" t="e">
        <f>VLOOKUP($A2254,'CBT Wages'!$B$6:$AE$49,22,0)</f>
        <v>#REF!</v>
      </c>
      <c r="D2261" s="52"/>
      <c r="E2261" s="38"/>
      <c r="F2261" s="157" t="e">
        <f>SUM(C2261:E2261)</f>
        <v>#REF!</v>
      </c>
      <c r="G2261" s="158"/>
      <c r="H2261" s="36" t="s">
        <v>366</v>
      </c>
      <c r="I2261" s="68" t="e">
        <f>VLOOKUP($A2254,'CBT Wages'!$B$6:$AE$49,30,0)</f>
        <v>#REF!</v>
      </c>
      <c r="J2261" s="161" t="s">
        <v>367</v>
      </c>
      <c r="K2261" s="162"/>
    </row>
    <row r="2262" spans="1:11">
      <c r="A2262" s="46" t="s">
        <v>368</v>
      </c>
      <c r="B2262" s="50">
        <v>0</v>
      </c>
      <c r="C2262" s="51">
        <v>0</v>
      </c>
      <c r="D2262" s="52"/>
      <c r="E2262" s="38"/>
      <c r="F2262" s="157">
        <f>SUM(D2262:E2262)</f>
        <v>0</v>
      </c>
      <c r="G2262" s="158"/>
      <c r="H2262" s="36" t="s">
        <v>369</v>
      </c>
      <c r="I2262" s="68"/>
      <c r="J2262" s="163"/>
      <c r="K2262" s="164"/>
    </row>
    <row r="2263" spans="1:11">
      <c r="A2263" s="46" t="s">
        <v>370</v>
      </c>
      <c r="B2263" s="50" t="e">
        <f>VLOOKUP($A2254,'CBT Wages'!$B$6:$AE$49,18,0)</f>
        <v>#REF!</v>
      </c>
      <c r="C2263" s="51" t="e">
        <f>VLOOKUP($A2254,'CBT Wages'!$B$6:$AE$49,23,0)</f>
        <v>#REF!</v>
      </c>
      <c r="D2263" s="52"/>
      <c r="E2263" s="38"/>
      <c r="F2263" s="157" t="e">
        <f>SUM(C2263:E2263)</f>
        <v>#REF!</v>
      </c>
      <c r="G2263" s="158"/>
      <c r="H2263" s="36" t="s">
        <v>371</v>
      </c>
      <c r="I2263" s="68"/>
      <c r="J2263" s="163"/>
      <c r="K2263" s="164"/>
    </row>
    <row r="2264" spans="1:11">
      <c r="A2264" s="46" t="s">
        <v>372</v>
      </c>
      <c r="B2264" s="53">
        <v>0</v>
      </c>
      <c r="C2264" s="51" t="e">
        <f>VLOOKUP($A2254,'CBT Wages'!$B$6:$AE$49,25,0)</f>
        <v>#REF!</v>
      </c>
      <c r="D2264" s="52"/>
      <c r="E2264" s="38"/>
      <c r="F2264" s="157" t="e">
        <f>SUM(C2264:E2264)</f>
        <v>#REF!</v>
      </c>
      <c r="G2264" s="158"/>
      <c r="H2264" s="51"/>
      <c r="I2264" s="68"/>
      <c r="J2264" s="163"/>
      <c r="K2264" s="164"/>
    </row>
    <row r="2265" spans="1:11">
      <c r="A2265" s="46" t="s">
        <v>374</v>
      </c>
      <c r="B2265" s="53">
        <v>0</v>
      </c>
      <c r="C2265" s="51" t="e">
        <f>VLOOKUP($A2254,'CBT Wages'!$B$6:$AE$49,26,0)</f>
        <v>#REF!</v>
      </c>
      <c r="D2265" s="52"/>
      <c r="E2265" s="38"/>
      <c r="F2265" s="157" t="e">
        <f>SUM(C2265:E2265)</f>
        <v>#REF!</v>
      </c>
      <c r="G2265" s="158"/>
      <c r="H2265" s="51"/>
      <c r="I2265" s="68"/>
      <c r="J2265" s="163"/>
      <c r="K2265" s="164"/>
    </row>
    <row r="2266" spans="1:11">
      <c r="A2266" s="54" t="s">
        <v>375</v>
      </c>
      <c r="B2266" s="55"/>
      <c r="C2266" s="143"/>
      <c r="D2266" s="144"/>
      <c r="E2266" s="42"/>
      <c r="F2266" s="143">
        <f>SUM(D2266:E2266)</f>
        <v>0</v>
      </c>
      <c r="G2266" s="145"/>
      <c r="H2266" s="40"/>
      <c r="I2266" s="69"/>
      <c r="J2266" s="165"/>
      <c r="K2266" s="152"/>
    </row>
    <row r="2267" spans="1:11">
      <c r="A2267" s="56" t="s">
        <v>320</v>
      </c>
      <c r="B2267" s="57" t="e">
        <f>SUM(B2259:B2266)</f>
        <v>#REF!</v>
      </c>
      <c r="C2267" s="146" t="e">
        <f>SUM(C2259:D2266)</f>
        <v>#REF!</v>
      </c>
      <c r="D2267" s="147"/>
      <c r="E2267" s="58"/>
      <c r="F2267" s="146" t="e">
        <f>SUM(F2259:F2266)+F2257</f>
        <v>#REF!</v>
      </c>
      <c r="G2267" s="148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Wages'!$B$6:$AF$49,6,0)</f>
        <v>#REF!</v>
      </c>
    </row>
    <row r="2269" spans="1:11" ht="15.75">
      <c r="A2269" s="20" t="s">
        <v>337</v>
      </c>
      <c r="B2269" s="21"/>
      <c r="C2269" s="21"/>
      <c r="D2269" s="21"/>
      <c r="E2269" s="178" t="str">
        <f>+$E$1</f>
        <v>Salary Slip Oct 2019</v>
      </c>
      <c r="F2269" s="178"/>
      <c r="G2269" s="178"/>
      <c r="H2269" s="178"/>
      <c r="I2269" s="178"/>
      <c r="J2269" s="178"/>
      <c r="K2269" s="179"/>
    </row>
    <row r="2270" spans="1:11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>
      <c r="A2272" s="30" t="e">
        <f>+'CBT Wages'!#REF!</f>
        <v>#REF!</v>
      </c>
      <c r="B2272" s="31" t="e">
        <f>VLOOKUP($A2272,'CBT Wages'!$B$6:$AE$49,8,0)</f>
        <v>#REF!</v>
      </c>
      <c r="C2272" s="26"/>
      <c r="D2272" s="31" t="e">
        <f>VLOOKUP($A2272,'CBT Wages'!$B$6:$AE$49,9,0)</f>
        <v>#REF!</v>
      </c>
      <c r="E2272" s="31" t="e">
        <f>VLOOKUP($A2272,'CBT Wages'!$B$6:$AE$49,10,0)</f>
        <v>#REF!</v>
      </c>
      <c r="F2272" s="31" t="e">
        <f>VLOOKUP($A2272,'CBT Wages'!$B$6:$AE$49,14,0)</f>
        <v>#REF!</v>
      </c>
      <c r="G2272" s="32" t="e">
        <f>VLOOKUP($A2272,'CBT Wages'!$B$6:$AE$49,5,0)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>
      <c r="A2273" s="34" t="s">
        <v>350</v>
      </c>
      <c r="B2273" s="31" t="e">
        <f>VLOOKUP($A2272,'CBT Wages'!$B$6:$AE$49,3,0)</f>
        <v>#REF!</v>
      </c>
      <c r="C2273" s="21"/>
      <c r="D2273" s="21"/>
      <c r="E2273" s="35"/>
      <c r="F2273" s="35"/>
      <c r="G2273" s="35"/>
      <c r="H2273" s="151" t="s">
        <v>351</v>
      </c>
      <c r="I2273" s="174">
        <v>0</v>
      </c>
      <c r="J2273" s="176"/>
      <c r="K2273" s="174">
        <v>0</v>
      </c>
    </row>
    <row r="2274" spans="1:11">
      <c r="A2274" s="36" t="s">
        <v>352</v>
      </c>
      <c r="B2274" s="27" t="e">
        <f>VLOOKUP($A2272,'CBT Wages'!$B$6:$AE$49,4,0)</f>
        <v>#REF!</v>
      </c>
      <c r="C2274" s="21"/>
      <c r="D2274" s="21"/>
      <c r="E2274" s="28" t="s">
        <v>322</v>
      </c>
      <c r="F2274" s="37" t="e">
        <f>VLOOKUP($A2272,'CBT OT'!$B$6:$O$431,9,0)</f>
        <v>#REF!</v>
      </c>
      <c r="G2274" s="38"/>
      <c r="H2274" s="152"/>
      <c r="I2274" s="175"/>
      <c r="J2274" s="177"/>
      <c r="K2274" s="175"/>
    </row>
    <row r="2275" spans="1:11">
      <c r="A2275" s="39" t="s">
        <v>353</v>
      </c>
      <c r="B2275" s="40" t="e">
        <f>VLOOKUP($A2272,'CBT Wages'!$B$6:$AR$49,44,0)</f>
        <v>#REF!</v>
      </c>
      <c r="C2275" s="41"/>
      <c r="D2275" s="41"/>
      <c r="E2275" s="35" t="s">
        <v>354</v>
      </c>
      <c r="F2275" s="37" t="e">
        <f>VLOOKUP($A2272,'CBT OT'!$B$6:$V$431,16,0)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>
      <c r="A2276" s="168" t="s">
        <v>356</v>
      </c>
      <c r="B2276" s="169"/>
      <c r="C2276" s="163" t="s">
        <v>357</v>
      </c>
      <c r="D2276" s="164"/>
      <c r="E2276" s="45"/>
      <c r="F2276" s="170" t="s">
        <v>358</v>
      </c>
      <c r="G2276" s="164"/>
      <c r="H2276" s="171" t="s">
        <v>359</v>
      </c>
      <c r="I2276" s="161"/>
      <c r="J2276" s="172" t="s">
        <v>360</v>
      </c>
      <c r="K2276" s="173"/>
    </row>
    <row r="2277" spans="1:11">
      <c r="A2277" s="46" t="s">
        <v>361</v>
      </c>
      <c r="B2277" s="47" t="e">
        <f>VLOOKUP($A2272,'CBT Wages'!$B$6:$AE$49,15,0)</f>
        <v>#REF!</v>
      </c>
      <c r="C2277" s="31" t="e">
        <f>VLOOKUP($A2272,'CBT Wages'!$B$6:$AE$49,20,0)</f>
        <v>#REF!</v>
      </c>
      <c r="D2277" s="48"/>
      <c r="E2277" s="49"/>
      <c r="F2277" s="153" t="e">
        <f>SUM(C2277:E2277)</f>
        <v>#REF!</v>
      </c>
      <c r="G2277" s="154"/>
      <c r="H2277" s="34" t="s">
        <v>362</v>
      </c>
      <c r="I2277" s="26" t="e">
        <f>VLOOKUP($A2272,'CBT Wages'!$B$6:$AE$49,29,0)</f>
        <v>#REF!</v>
      </c>
      <c r="J2277" s="155"/>
      <c r="K2277" s="156"/>
    </row>
    <row r="2278" spans="1:11" ht="14.25">
      <c r="A2278" s="46" t="s">
        <v>363</v>
      </c>
      <c r="B2278" s="50" t="e">
        <f>VLOOKUP($A2272,'CBT Wages'!$B$6:$AE$49,16,0)</f>
        <v>#REF!</v>
      </c>
      <c r="C2278" s="51" t="e">
        <f>VLOOKUP($A2272,'CBT Wages'!$B$6:$AE$49,21,0)</f>
        <v>#REF!</v>
      </c>
      <c r="D2278" s="52"/>
      <c r="E2278" s="38"/>
      <c r="F2278" s="157" t="e">
        <f>SUM(C2278:E2278)</f>
        <v>#REF!</v>
      </c>
      <c r="G2278" s="158"/>
      <c r="H2278" s="36" t="s">
        <v>364</v>
      </c>
      <c r="I2278" s="68" t="e">
        <f>VLOOKUP($A2272,'CBT Wages'!$B$6:$AE$49,28,0)</f>
        <v>#REF!</v>
      </c>
      <c r="J2278" s="159" t="e">
        <f>F2285-I2285</f>
        <v>#REF!</v>
      </c>
      <c r="K2278" s="160"/>
    </row>
    <row r="2279" spans="1:11">
      <c r="A2279" s="46" t="s">
        <v>365</v>
      </c>
      <c r="B2279" s="50" t="e">
        <f>VLOOKUP($A2272,'CBT Wages'!$B$6:$AE$49,17,0)</f>
        <v>#REF!</v>
      </c>
      <c r="C2279" s="51" t="e">
        <f>VLOOKUP($A2272,'CBT Wages'!$B$6:$AE$49,22,0)</f>
        <v>#REF!</v>
      </c>
      <c r="D2279" s="52"/>
      <c r="E2279" s="38"/>
      <c r="F2279" s="157" t="e">
        <f>SUM(C2279:E2279)</f>
        <v>#REF!</v>
      </c>
      <c r="G2279" s="158"/>
      <c r="H2279" s="36" t="s">
        <v>366</v>
      </c>
      <c r="I2279" s="68" t="e">
        <f>VLOOKUP($A2272,'CBT Wages'!$B$6:$AE$49,30,0)</f>
        <v>#REF!</v>
      </c>
      <c r="J2279" s="161" t="s">
        <v>367</v>
      </c>
      <c r="K2279" s="162"/>
    </row>
    <row r="2280" spans="1:11">
      <c r="A2280" s="46" t="s">
        <v>368</v>
      </c>
      <c r="B2280" s="50">
        <v>0</v>
      </c>
      <c r="C2280" s="51">
        <v>0</v>
      </c>
      <c r="D2280" s="52"/>
      <c r="E2280" s="38"/>
      <c r="F2280" s="157">
        <f>SUM(D2280:E2280)</f>
        <v>0</v>
      </c>
      <c r="G2280" s="158"/>
      <c r="H2280" s="36" t="s">
        <v>369</v>
      </c>
      <c r="I2280" s="68"/>
      <c r="J2280" s="163"/>
      <c r="K2280" s="164"/>
    </row>
    <row r="2281" spans="1:11">
      <c r="A2281" s="46" t="s">
        <v>370</v>
      </c>
      <c r="B2281" s="50" t="e">
        <f>VLOOKUP($A2272,'CBT Wages'!$B$6:$AE$49,18,0)</f>
        <v>#REF!</v>
      </c>
      <c r="C2281" s="51" t="e">
        <f>VLOOKUP($A2272,'CBT Wages'!$B$6:$AE$49,23,0)</f>
        <v>#REF!</v>
      </c>
      <c r="D2281" s="52"/>
      <c r="E2281" s="38"/>
      <c r="F2281" s="157" t="e">
        <f>SUM(C2281:E2281)</f>
        <v>#REF!</v>
      </c>
      <c r="G2281" s="158"/>
      <c r="H2281" s="36" t="s">
        <v>371</v>
      </c>
      <c r="I2281" s="68"/>
      <c r="J2281" s="163"/>
      <c r="K2281" s="164"/>
    </row>
    <row r="2282" spans="1:11">
      <c r="A2282" s="46" t="s">
        <v>372</v>
      </c>
      <c r="B2282" s="53">
        <v>0</v>
      </c>
      <c r="C2282" s="51" t="e">
        <f>VLOOKUP($A2272,'CBT Wages'!$B$6:$AE$49,25,0)</f>
        <v>#REF!</v>
      </c>
      <c r="D2282" s="52"/>
      <c r="E2282" s="38"/>
      <c r="F2282" s="157" t="e">
        <f>SUM(C2282:E2282)</f>
        <v>#REF!</v>
      </c>
      <c r="G2282" s="158"/>
      <c r="H2282" s="51"/>
      <c r="I2282" s="68"/>
      <c r="J2282" s="163"/>
      <c r="K2282" s="164"/>
    </row>
    <row r="2283" spans="1:11">
      <c r="A2283" s="46" t="s">
        <v>374</v>
      </c>
      <c r="B2283" s="53">
        <v>0</v>
      </c>
      <c r="C2283" s="51" t="e">
        <f>VLOOKUP($A2272,'CBT Wages'!$B$6:$AE$49,26,0)</f>
        <v>#REF!</v>
      </c>
      <c r="D2283" s="52"/>
      <c r="E2283" s="38"/>
      <c r="F2283" s="157" t="e">
        <f>SUM(C2283:E2283)</f>
        <v>#REF!</v>
      </c>
      <c r="G2283" s="158"/>
      <c r="H2283" s="51"/>
      <c r="I2283" s="68"/>
      <c r="J2283" s="163"/>
      <c r="K2283" s="164"/>
    </row>
    <row r="2284" spans="1:11">
      <c r="A2284" s="54" t="s">
        <v>375</v>
      </c>
      <c r="B2284" s="55"/>
      <c r="C2284" s="143"/>
      <c r="D2284" s="144"/>
      <c r="E2284" s="42"/>
      <c r="F2284" s="143">
        <f>SUM(D2284:E2284)</f>
        <v>0</v>
      </c>
      <c r="G2284" s="145"/>
      <c r="H2284" s="40"/>
      <c r="I2284" s="69"/>
      <c r="J2284" s="165"/>
      <c r="K2284" s="152"/>
    </row>
    <row r="2285" spans="1:11">
      <c r="A2285" s="56" t="s">
        <v>320</v>
      </c>
      <c r="B2285" s="57" t="e">
        <f>SUM(B2277:B2284)</f>
        <v>#REF!</v>
      </c>
      <c r="C2285" s="146" t="e">
        <f>SUM(C2277:D2284)</f>
        <v>#REF!</v>
      </c>
      <c r="D2285" s="147"/>
      <c r="E2285" s="58"/>
      <c r="F2285" s="146" t="e">
        <f>SUM(F2277:F2284)+F2275</f>
        <v>#REF!</v>
      </c>
      <c r="G2285" s="148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Wages'!$B$6:$AF$49,6,0)</f>
        <v>#REF!</v>
      </c>
    </row>
    <row r="2287" spans="1:11" ht="15.75">
      <c r="A2287" s="20" t="s">
        <v>337</v>
      </c>
      <c r="B2287" s="21"/>
      <c r="C2287" s="21"/>
      <c r="D2287" s="21"/>
      <c r="E2287" s="178" t="str">
        <f>+$E$1</f>
        <v>Salary Slip Oct 2019</v>
      </c>
      <c r="F2287" s="178"/>
      <c r="G2287" s="178"/>
      <c r="H2287" s="178"/>
      <c r="I2287" s="178"/>
      <c r="J2287" s="178"/>
      <c r="K2287" s="179"/>
    </row>
    <row r="2288" spans="1:11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>
      <c r="A2290" s="30" t="e">
        <f>+'CBT Wages'!#REF!</f>
        <v>#REF!</v>
      </c>
      <c r="B2290" s="31" t="e">
        <f>VLOOKUP($A2290,'CBT Wages'!$B$6:$AE$49,8,0)</f>
        <v>#REF!</v>
      </c>
      <c r="C2290" s="26"/>
      <c r="D2290" s="31" t="e">
        <f>VLOOKUP($A2290,'CBT Wages'!$B$6:$AE$49,9,0)</f>
        <v>#REF!</v>
      </c>
      <c r="E2290" s="31" t="e">
        <f>VLOOKUP($A2290,'CBT Wages'!$B$6:$AE$49,10,0)</f>
        <v>#REF!</v>
      </c>
      <c r="F2290" s="31" t="e">
        <f>VLOOKUP($A2290,'CBT Wages'!$B$6:$AE$49,14,0)</f>
        <v>#REF!</v>
      </c>
      <c r="G2290" s="32" t="e">
        <f>VLOOKUP($A2290,'CBT Wages'!$B$6:$AE$49,5,0)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>
      <c r="A2291" s="34" t="s">
        <v>350</v>
      </c>
      <c r="B2291" s="31" t="e">
        <f>VLOOKUP($A2290,'CBT Wages'!$B$6:$AE$49,3,0)</f>
        <v>#REF!</v>
      </c>
      <c r="C2291" s="21"/>
      <c r="D2291" s="21"/>
      <c r="E2291" s="35"/>
      <c r="F2291" s="35"/>
      <c r="G2291" s="35"/>
      <c r="H2291" s="151" t="s">
        <v>351</v>
      </c>
      <c r="I2291" s="174">
        <v>0</v>
      </c>
      <c r="J2291" s="176"/>
      <c r="K2291" s="174">
        <v>0</v>
      </c>
    </row>
    <row r="2292" spans="1:11">
      <c r="A2292" s="36" t="s">
        <v>352</v>
      </c>
      <c r="B2292" s="27" t="e">
        <f>VLOOKUP($A2290,'CBT Wages'!$B$6:$AE$49,4,0)</f>
        <v>#REF!</v>
      </c>
      <c r="C2292" s="21"/>
      <c r="D2292" s="21"/>
      <c r="E2292" s="28" t="s">
        <v>322</v>
      </c>
      <c r="F2292" s="37" t="e">
        <f>VLOOKUP($A2290,'CBT OT'!$B$6:$O$431,9,0)</f>
        <v>#REF!</v>
      </c>
      <c r="G2292" s="38"/>
      <c r="H2292" s="152"/>
      <c r="I2292" s="175"/>
      <c r="J2292" s="177"/>
      <c r="K2292" s="175"/>
    </row>
    <row r="2293" spans="1:11">
      <c r="A2293" s="39" t="s">
        <v>353</v>
      </c>
      <c r="B2293" s="40" t="e">
        <f>VLOOKUP($A2290,'CBT Wages'!$B$6:$AR$49,44,0)</f>
        <v>#REF!</v>
      </c>
      <c r="C2293" s="41"/>
      <c r="D2293" s="41"/>
      <c r="E2293" s="35" t="s">
        <v>354</v>
      </c>
      <c r="F2293" s="37" t="e">
        <f>VLOOKUP($A2290,'CBT OT'!$B$6:$V$431,16,0)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>
      <c r="A2294" s="168" t="s">
        <v>356</v>
      </c>
      <c r="B2294" s="169"/>
      <c r="C2294" s="163" t="s">
        <v>357</v>
      </c>
      <c r="D2294" s="164"/>
      <c r="E2294" s="45"/>
      <c r="F2294" s="170" t="s">
        <v>358</v>
      </c>
      <c r="G2294" s="164"/>
      <c r="H2294" s="171" t="s">
        <v>359</v>
      </c>
      <c r="I2294" s="161"/>
      <c r="J2294" s="172" t="s">
        <v>360</v>
      </c>
      <c r="K2294" s="173"/>
    </row>
    <row r="2295" spans="1:11">
      <c r="A2295" s="46" t="s">
        <v>361</v>
      </c>
      <c r="B2295" s="47" t="e">
        <f>VLOOKUP($A2290,'CBT Wages'!$B$6:$AE$49,15,0)</f>
        <v>#REF!</v>
      </c>
      <c r="C2295" s="31" t="e">
        <f>VLOOKUP($A2290,'CBT Wages'!$B$6:$AE$49,20,0)</f>
        <v>#REF!</v>
      </c>
      <c r="D2295" s="48"/>
      <c r="E2295" s="49"/>
      <c r="F2295" s="153" t="e">
        <f>SUM(C2295:E2295)</f>
        <v>#REF!</v>
      </c>
      <c r="G2295" s="154"/>
      <c r="H2295" s="34" t="s">
        <v>362</v>
      </c>
      <c r="I2295" s="26" t="e">
        <f>VLOOKUP($A2290,'CBT Wages'!$B$6:$AE$49,29,0)</f>
        <v>#REF!</v>
      </c>
      <c r="J2295" s="155"/>
      <c r="K2295" s="156"/>
    </row>
    <row r="2296" spans="1:11" ht="14.25">
      <c r="A2296" s="46" t="s">
        <v>363</v>
      </c>
      <c r="B2296" s="50" t="e">
        <f>VLOOKUP($A2290,'CBT Wages'!$B$6:$AE$49,16,0)</f>
        <v>#REF!</v>
      </c>
      <c r="C2296" s="51" t="e">
        <f>VLOOKUP($A2290,'CBT Wages'!$B$6:$AE$49,21,0)</f>
        <v>#REF!</v>
      </c>
      <c r="D2296" s="52"/>
      <c r="E2296" s="38"/>
      <c r="F2296" s="157" t="e">
        <f>SUM(C2296:E2296)</f>
        <v>#REF!</v>
      </c>
      <c r="G2296" s="158"/>
      <c r="H2296" s="36" t="s">
        <v>364</v>
      </c>
      <c r="I2296" s="68" t="e">
        <f>VLOOKUP($A2290,'CBT Wages'!$B$6:$AE$49,28,0)</f>
        <v>#REF!</v>
      </c>
      <c r="J2296" s="159" t="e">
        <f>F2303-I2303</f>
        <v>#REF!</v>
      </c>
      <c r="K2296" s="160"/>
    </row>
    <row r="2297" spans="1:11">
      <c r="A2297" s="46" t="s">
        <v>365</v>
      </c>
      <c r="B2297" s="50" t="e">
        <f>VLOOKUP($A2290,'CBT Wages'!$B$6:$AE$49,17,0)</f>
        <v>#REF!</v>
      </c>
      <c r="C2297" s="51" t="e">
        <f>VLOOKUP($A2290,'CBT Wages'!$B$6:$AE$49,22,0)</f>
        <v>#REF!</v>
      </c>
      <c r="D2297" s="52"/>
      <c r="E2297" s="38"/>
      <c r="F2297" s="157" t="e">
        <f>SUM(C2297:E2297)</f>
        <v>#REF!</v>
      </c>
      <c r="G2297" s="158"/>
      <c r="H2297" s="36" t="s">
        <v>366</v>
      </c>
      <c r="I2297" s="68" t="e">
        <f>VLOOKUP($A2290,'CBT Wages'!$B$6:$AE$49,30,0)</f>
        <v>#REF!</v>
      </c>
      <c r="J2297" s="161" t="s">
        <v>367</v>
      </c>
      <c r="K2297" s="162"/>
    </row>
    <row r="2298" spans="1:11">
      <c r="A2298" s="46" t="s">
        <v>368</v>
      </c>
      <c r="B2298" s="50">
        <v>0</v>
      </c>
      <c r="C2298" s="51">
        <v>0</v>
      </c>
      <c r="D2298" s="52"/>
      <c r="E2298" s="38"/>
      <c r="F2298" s="157">
        <f>SUM(D2298:E2298)</f>
        <v>0</v>
      </c>
      <c r="G2298" s="158"/>
      <c r="H2298" s="36" t="s">
        <v>369</v>
      </c>
      <c r="I2298" s="68"/>
      <c r="J2298" s="163"/>
      <c r="K2298" s="164"/>
    </row>
    <row r="2299" spans="1:11">
      <c r="A2299" s="46" t="s">
        <v>370</v>
      </c>
      <c r="B2299" s="50" t="e">
        <f>VLOOKUP($A2290,'CBT Wages'!$B$6:$AE$49,18,0)</f>
        <v>#REF!</v>
      </c>
      <c r="C2299" s="51" t="e">
        <f>VLOOKUP($A2290,'CBT Wages'!$B$6:$AE$49,23,0)</f>
        <v>#REF!</v>
      </c>
      <c r="D2299" s="52"/>
      <c r="E2299" s="38"/>
      <c r="F2299" s="157" t="e">
        <f>SUM(C2299:E2299)</f>
        <v>#REF!</v>
      </c>
      <c r="G2299" s="158"/>
      <c r="H2299" s="36" t="s">
        <v>371</v>
      </c>
      <c r="I2299" s="68"/>
      <c r="J2299" s="163"/>
      <c r="K2299" s="164"/>
    </row>
    <row r="2300" spans="1:11">
      <c r="A2300" s="46" t="s">
        <v>372</v>
      </c>
      <c r="B2300" s="53">
        <v>0</v>
      </c>
      <c r="C2300" s="51" t="e">
        <f>VLOOKUP($A2290,'CBT Wages'!$B$6:$AE$49,25,0)</f>
        <v>#REF!</v>
      </c>
      <c r="D2300" s="52"/>
      <c r="E2300" s="38"/>
      <c r="F2300" s="157" t="e">
        <f>SUM(C2300:E2300)</f>
        <v>#REF!</v>
      </c>
      <c r="G2300" s="158"/>
      <c r="H2300" s="51"/>
      <c r="I2300" s="68"/>
      <c r="J2300" s="163"/>
      <c r="K2300" s="164"/>
    </row>
    <row r="2301" spans="1:11">
      <c r="A2301" s="46" t="s">
        <v>374</v>
      </c>
      <c r="B2301" s="53">
        <v>0</v>
      </c>
      <c r="C2301" s="51" t="e">
        <f>VLOOKUP($A2290,'CBT Wages'!$B$6:$AE$49,26,0)</f>
        <v>#REF!</v>
      </c>
      <c r="D2301" s="52"/>
      <c r="E2301" s="38"/>
      <c r="F2301" s="157" t="e">
        <f>SUM(C2301:E2301)</f>
        <v>#REF!</v>
      </c>
      <c r="G2301" s="158"/>
      <c r="H2301" s="51"/>
      <c r="I2301" s="68"/>
      <c r="J2301" s="163"/>
      <c r="K2301" s="164"/>
    </row>
    <row r="2302" spans="1:11">
      <c r="A2302" s="54" t="s">
        <v>375</v>
      </c>
      <c r="B2302" s="55"/>
      <c r="C2302" s="143"/>
      <c r="D2302" s="144"/>
      <c r="E2302" s="42"/>
      <c r="F2302" s="143">
        <f>SUM(D2302:E2302)</f>
        <v>0</v>
      </c>
      <c r="G2302" s="145"/>
      <c r="H2302" s="40"/>
      <c r="I2302" s="69"/>
      <c r="J2302" s="165"/>
      <c r="K2302" s="152"/>
    </row>
    <row r="2303" spans="1:11">
      <c r="A2303" s="56" t="s">
        <v>320</v>
      </c>
      <c r="B2303" s="57" t="e">
        <f>SUM(B2295:B2302)</f>
        <v>#REF!</v>
      </c>
      <c r="C2303" s="146" t="e">
        <f>SUM(C2295:D2302)</f>
        <v>#REF!</v>
      </c>
      <c r="D2303" s="147"/>
      <c r="E2303" s="58"/>
      <c r="F2303" s="146" t="e">
        <f>SUM(F2295:F2302)+F2293</f>
        <v>#REF!</v>
      </c>
      <c r="G2303" s="148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Wages'!$B$6:$AF$49,6,0)</f>
        <v>#REF!</v>
      </c>
    </row>
    <row r="2305" spans="1:11" ht="15.75">
      <c r="A2305" s="20" t="s">
        <v>337</v>
      </c>
      <c r="B2305" s="21"/>
      <c r="C2305" s="21"/>
      <c r="D2305" s="21"/>
      <c r="E2305" s="178" t="str">
        <f>+$E$1</f>
        <v>Salary Slip Oct 2019</v>
      </c>
      <c r="F2305" s="178"/>
      <c r="G2305" s="178"/>
      <c r="H2305" s="178"/>
      <c r="I2305" s="178"/>
      <c r="J2305" s="178"/>
      <c r="K2305" s="179"/>
    </row>
    <row r="2306" spans="1:11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>
      <c r="A2308" s="30" t="e">
        <f>+'CBT Wages'!#REF!</f>
        <v>#REF!</v>
      </c>
      <c r="B2308" s="31" t="e">
        <f>VLOOKUP($A2308,'CBT Wages'!$B$6:$AE$49,8,0)</f>
        <v>#REF!</v>
      </c>
      <c r="C2308" s="26"/>
      <c r="D2308" s="31" t="e">
        <f>VLOOKUP($A2308,'CBT Wages'!$B$6:$AE$49,9,0)</f>
        <v>#REF!</v>
      </c>
      <c r="E2308" s="31" t="e">
        <f>VLOOKUP($A2308,'CBT Wages'!$B$6:$AE$49,10,0)</f>
        <v>#REF!</v>
      </c>
      <c r="F2308" s="31" t="e">
        <f>VLOOKUP($A2308,'CBT Wages'!$B$6:$AE$49,14,0)</f>
        <v>#REF!</v>
      </c>
      <c r="G2308" s="32" t="e">
        <f>VLOOKUP($A2308,'CBT Wages'!$B$6:$AE$49,5,0)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>
      <c r="A2309" s="34" t="s">
        <v>350</v>
      </c>
      <c r="B2309" s="31" t="e">
        <f>VLOOKUP($A2308,'CBT Wages'!$B$6:$AE$49,3,0)</f>
        <v>#REF!</v>
      </c>
      <c r="C2309" s="21"/>
      <c r="D2309" s="21"/>
      <c r="E2309" s="35"/>
      <c r="F2309" s="35"/>
      <c r="G2309" s="35"/>
      <c r="H2309" s="151" t="s">
        <v>351</v>
      </c>
      <c r="I2309" s="174">
        <v>0</v>
      </c>
      <c r="J2309" s="176"/>
      <c r="K2309" s="174">
        <v>0</v>
      </c>
    </row>
    <row r="2310" spans="1:11">
      <c r="A2310" s="36" t="s">
        <v>352</v>
      </c>
      <c r="B2310" s="27" t="e">
        <f>VLOOKUP($A2308,'CBT Wages'!$B$6:$AE$49,4,0)</f>
        <v>#REF!</v>
      </c>
      <c r="C2310" s="21"/>
      <c r="D2310" s="21"/>
      <c r="E2310" s="28" t="s">
        <v>322</v>
      </c>
      <c r="F2310" s="37" t="e">
        <f>VLOOKUP($A2308,'CBT OT'!$B$6:$O$431,9,0)</f>
        <v>#REF!</v>
      </c>
      <c r="G2310" s="38"/>
      <c r="H2310" s="152"/>
      <c r="I2310" s="175"/>
      <c r="J2310" s="177"/>
      <c r="K2310" s="175"/>
    </row>
    <row r="2311" spans="1:11">
      <c r="A2311" s="39" t="s">
        <v>353</v>
      </c>
      <c r="B2311" s="40" t="e">
        <f>VLOOKUP($A2308,'CBT Wages'!$B$6:$AR$49,44,0)</f>
        <v>#REF!</v>
      </c>
      <c r="C2311" s="41"/>
      <c r="D2311" s="41"/>
      <c r="E2311" s="35" t="s">
        <v>354</v>
      </c>
      <c r="F2311" s="37" t="e">
        <f>VLOOKUP($A2308,'CBT OT'!$B$6:$V$431,16,0)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>
      <c r="A2312" s="168" t="s">
        <v>356</v>
      </c>
      <c r="B2312" s="169"/>
      <c r="C2312" s="163" t="s">
        <v>357</v>
      </c>
      <c r="D2312" s="164"/>
      <c r="E2312" s="45"/>
      <c r="F2312" s="170" t="s">
        <v>358</v>
      </c>
      <c r="G2312" s="164"/>
      <c r="H2312" s="171" t="s">
        <v>359</v>
      </c>
      <c r="I2312" s="161"/>
      <c r="J2312" s="172" t="s">
        <v>360</v>
      </c>
      <c r="K2312" s="173"/>
    </row>
    <row r="2313" spans="1:11">
      <c r="A2313" s="46" t="s">
        <v>361</v>
      </c>
      <c r="B2313" s="47" t="e">
        <f>VLOOKUP($A2308,'CBT Wages'!$B$6:$AE$49,15,0)</f>
        <v>#REF!</v>
      </c>
      <c r="C2313" s="31" t="e">
        <f>VLOOKUP($A2308,'CBT Wages'!$B$6:$AE$49,20,0)</f>
        <v>#REF!</v>
      </c>
      <c r="D2313" s="48"/>
      <c r="E2313" s="49"/>
      <c r="F2313" s="153" t="e">
        <f>SUM(C2313:E2313)</f>
        <v>#REF!</v>
      </c>
      <c r="G2313" s="154"/>
      <c r="H2313" s="34" t="s">
        <v>362</v>
      </c>
      <c r="I2313" s="26" t="e">
        <f>VLOOKUP($A2308,'CBT Wages'!$B$6:$AE$49,29,0)</f>
        <v>#REF!</v>
      </c>
      <c r="J2313" s="155"/>
      <c r="K2313" s="156"/>
    </row>
    <row r="2314" spans="1:11" ht="14.25">
      <c r="A2314" s="46" t="s">
        <v>363</v>
      </c>
      <c r="B2314" s="50" t="e">
        <f>VLOOKUP($A2308,'CBT Wages'!$B$6:$AE$49,16,0)</f>
        <v>#REF!</v>
      </c>
      <c r="C2314" s="51" t="e">
        <f>VLOOKUP($A2308,'CBT Wages'!$B$6:$AE$49,21,0)</f>
        <v>#REF!</v>
      </c>
      <c r="D2314" s="52"/>
      <c r="E2314" s="38"/>
      <c r="F2314" s="157" t="e">
        <f>SUM(C2314:E2314)</f>
        <v>#REF!</v>
      </c>
      <c r="G2314" s="158"/>
      <c r="H2314" s="36" t="s">
        <v>364</v>
      </c>
      <c r="I2314" s="68" t="e">
        <f>VLOOKUP($A2308,'CBT Wages'!$B$6:$AE$49,28,0)</f>
        <v>#REF!</v>
      </c>
      <c r="J2314" s="159" t="e">
        <f>F2321-I2321</f>
        <v>#REF!</v>
      </c>
      <c r="K2314" s="160"/>
    </row>
    <row r="2315" spans="1:11">
      <c r="A2315" s="46" t="s">
        <v>365</v>
      </c>
      <c r="B2315" s="50" t="e">
        <f>VLOOKUP($A2308,'CBT Wages'!$B$6:$AE$49,17,0)</f>
        <v>#REF!</v>
      </c>
      <c r="C2315" s="51" t="e">
        <f>VLOOKUP($A2308,'CBT Wages'!$B$6:$AE$49,22,0)</f>
        <v>#REF!</v>
      </c>
      <c r="D2315" s="52"/>
      <c r="E2315" s="38"/>
      <c r="F2315" s="157" t="e">
        <f>SUM(C2315:E2315)</f>
        <v>#REF!</v>
      </c>
      <c r="G2315" s="158"/>
      <c r="H2315" s="36" t="s">
        <v>366</v>
      </c>
      <c r="I2315" s="68" t="e">
        <f>VLOOKUP($A2308,'CBT Wages'!$B$6:$AE$49,30,0)</f>
        <v>#REF!</v>
      </c>
      <c r="J2315" s="161" t="s">
        <v>367</v>
      </c>
      <c r="K2315" s="162"/>
    </row>
    <row r="2316" spans="1:11">
      <c r="A2316" s="46" t="s">
        <v>368</v>
      </c>
      <c r="B2316" s="50">
        <v>0</v>
      </c>
      <c r="C2316" s="51">
        <v>0</v>
      </c>
      <c r="D2316" s="52"/>
      <c r="E2316" s="38"/>
      <c r="F2316" s="157">
        <f>SUM(D2316:E2316)</f>
        <v>0</v>
      </c>
      <c r="G2316" s="158"/>
      <c r="H2316" s="36" t="s">
        <v>369</v>
      </c>
      <c r="I2316" s="68"/>
      <c r="J2316" s="163"/>
      <c r="K2316" s="164"/>
    </row>
    <row r="2317" spans="1:11">
      <c r="A2317" s="46" t="s">
        <v>370</v>
      </c>
      <c r="B2317" s="50" t="e">
        <f>VLOOKUP($A2308,'CBT Wages'!$B$6:$AE$49,18,0)</f>
        <v>#REF!</v>
      </c>
      <c r="C2317" s="51" t="e">
        <f>VLOOKUP($A2308,'CBT Wages'!$B$6:$AE$49,23,0)</f>
        <v>#REF!</v>
      </c>
      <c r="D2317" s="52"/>
      <c r="E2317" s="38"/>
      <c r="F2317" s="157" t="e">
        <f>SUM(C2317:E2317)</f>
        <v>#REF!</v>
      </c>
      <c r="G2317" s="158"/>
      <c r="H2317" s="36" t="s">
        <v>371</v>
      </c>
      <c r="I2317" s="68"/>
      <c r="J2317" s="163"/>
      <c r="K2317" s="164"/>
    </row>
    <row r="2318" spans="1:11">
      <c r="A2318" s="46" t="s">
        <v>372</v>
      </c>
      <c r="B2318" s="53">
        <v>0</v>
      </c>
      <c r="C2318" s="51" t="e">
        <f>VLOOKUP($A2308,'CBT Wages'!$B$6:$AE$49,25,0)</f>
        <v>#REF!</v>
      </c>
      <c r="D2318" s="52"/>
      <c r="E2318" s="38"/>
      <c r="F2318" s="157" t="e">
        <f>SUM(C2318:E2318)</f>
        <v>#REF!</v>
      </c>
      <c r="G2318" s="158"/>
      <c r="H2318" s="51"/>
      <c r="I2318" s="68"/>
      <c r="J2318" s="163"/>
      <c r="K2318" s="164"/>
    </row>
    <row r="2319" spans="1:11">
      <c r="A2319" s="46" t="s">
        <v>374</v>
      </c>
      <c r="B2319" s="53">
        <v>0</v>
      </c>
      <c r="C2319" s="51" t="e">
        <f>VLOOKUP($A2308,'CBT Wages'!$B$6:$AE$49,26,0)</f>
        <v>#REF!</v>
      </c>
      <c r="D2319" s="52"/>
      <c r="E2319" s="38"/>
      <c r="F2319" s="157" t="e">
        <f>SUM(C2319:E2319)</f>
        <v>#REF!</v>
      </c>
      <c r="G2319" s="158"/>
      <c r="H2319" s="51"/>
      <c r="I2319" s="68"/>
      <c r="J2319" s="163"/>
      <c r="K2319" s="164"/>
    </row>
    <row r="2320" spans="1:11">
      <c r="A2320" s="54" t="s">
        <v>375</v>
      </c>
      <c r="B2320" s="55"/>
      <c r="C2320" s="143"/>
      <c r="D2320" s="144"/>
      <c r="E2320" s="42"/>
      <c r="F2320" s="143">
        <f>SUM(D2320:E2320)</f>
        <v>0</v>
      </c>
      <c r="G2320" s="145"/>
      <c r="H2320" s="40"/>
      <c r="I2320" s="69"/>
      <c r="J2320" s="165"/>
      <c r="K2320" s="152"/>
    </row>
    <row r="2321" spans="1:11">
      <c r="A2321" s="56" t="s">
        <v>320</v>
      </c>
      <c r="B2321" s="57" t="e">
        <f>SUM(B2313:B2320)</f>
        <v>#REF!</v>
      </c>
      <c r="C2321" s="146" t="e">
        <f>SUM(C2313:D2320)</f>
        <v>#REF!</v>
      </c>
      <c r="D2321" s="147"/>
      <c r="E2321" s="58"/>
      <c r="F2321" s="146" t="e">
        <f>SUM(F2313:F2320)+F2311</f>
        <v>#REF!</v>
      </c>
      <c r="G2321" s="148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Wages'!$B$6:$AF$49,6,0)</f>
        <v>#REF!</v>
      </c>
    </row>
    <row r="2323" spans="1:11" ht="15.75">
      <c r="A2323" s="20" t="s">
        <v>337</v>
      </c>
      <c r="B2323" s="21"/>
      <c r="C2323" s="21"/>
      <c r="D2323" s="21"/>
      <c r="E2323" s="178" t="str">
        <f>+$E$1</f>
        <v>Salary Slip Oct 2019</v>
      </c>
      <c r="F2323" s="178"/>
      <c r="G2323" s="178"/>
      <c r="H2323" s="178"/>
      <c r="I2323" s="178"/>
      <c r="J2323" s="178"/>
      <c r="K2323" s="179"/>
    </row>
    <row r="2324" spans="1:11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>
      <c r="A2326" s="30" t="e">
        <f>+'CBT Wages'!#REF!</f>
        <v>#REF!</v>
      </c>
      <c r="B2326" s="31" t="e">
        <f>VLOOKUP($A2326,'CBT Wages'!$B$6:$AE$49,8,0)</f>
        <v>#REF!</v>
      </c>
      <c r="C2326" s="26"/>
      <c r="D2326" s="31" t="e">
        <f>VLOOKUP($A2326,'CBT Wages'!$B$6:$AE$49,9,0)</f>
        <v>#REF!</v>
      </c>
      <c r="E2326" s="31" t="e">
        <f>VLOOKUP($A2326,'CBT Wages'!$B$6:$AE$49,10,0)</f>
        <v>#REF!</v>
      </c>
      <c r="F2326" s="31" t="e">
        <f>VLOOKUP($A2326,'CBT Wages'!$B$6:$AE$49,14,0)</f>
        <v>#REF!</v>
      </c>
      <c r="G2326" s="32" t="e">
        <f>VLOOKUP($A2326,'CBT Wages'!$B$6:$AE$49,5,0)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>
      <c r="A2327" s="34" t="s">
        <v>350</v>
      </c>
      <c r="B2327" s="31" t="e">
        <f>VLOOKUP($A2326,'CBT Wages'!$B$6:$AE$49,3,0)</f>
        <v>#REF!</v>
      </c>
      <c r="C2327" s="21"/>
      <c r="D2327" s="21"/>
      <c r="E2327" s="35"/>
      <c r="F2327" s="35"/>
      <c r="G2327" s="35"/>
      <c r="H2327" s="151" t="s">
        <v>351</v>
      </c>
      <c r="I2327" s="174">
        <v>0</v>
      </c>
      <c r="J2327" s="176"/>
      <c r="K2327" s="174">
        <v>0</v>
      </c>
    </row>
    <row r="2328" spans="1:11">
      <c r="A2328" s="36" t="s">
        <v>352</v>
      </c>
      <c r="B2328" s="27" t="e">
        <f>VLOOKUP($A2326,'CBT Wages'!$B$6:$AE$49,4,0)</f>
        <v>#REF!</v>
      </c>
      <c r="C2328" s="21"/>
      <c r="D2328" s="21"/>
      <c r="E2328" s="28" t="s">
        <v>322</v>
      </c>
      <c r="F2328" s="37" t="e">
        <f>VLOOKUP($A2326,'CBT OT'!$B$6:$O$431,9,0)</f>
        <v>#REF!</v>
      </c>
      <c r="G2328" s="38"/>
      <c r="H2328" s="152"/>
      <c r="I2328" s="175"/>
      <c r="J2328" s="177"/>
      <c r="K2328" s="175"/>
    </row>
    <row r="2329" spans="1:11">
      <c r="A2329" s="39" t="s">
        <v>353</v>
      </c>
      <c r="B2329" s="40" t="e">
        <f>VLOOKUP($A2326,'CBT Wages'!$B$6:$AR$49,44,0)</f>
        <v>#REF!</v>
      </c>
      <c r="C2329" s="41"/>
      <c r="D2329" s="41"/>
      <c r="E2329" s="35" t="s">
        <v>354</v>
      </c>
      <c r="F2329" s="37" t="e">
        <f>VLOOKUP($A2326,'CBT OT'!$B$6:$V$431,16,0)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>
      <c r="A2330" s="168" t="s">
        <v>356</v>
      </c>
      <c r="B2330" s="169"/>
      <c r="C2330" s="163" t="s">
        <v>357</v>
      </c>
      <c r="D2330" s="164"/>
      <c r="E2330" s="45"/>
      <c r="F2330" s="170" t="s">
        <v>358</v>
      </c>
      <c r="G2330" s="164"/>
      <c r="H2330" s="171" t="s">
        <v>359</v>
      </c>
      <c r="I2330" s="161"/>
      <c r="J2330" s="172" t="s">
        <v>360</v>
      </c>
      <c r="K2330" s="173"/>
    </row>
    <row r="2331" spans="1:11">
      <c r="A2331" s="46" t="s">
        <v>361</v>
      </c>
      <c r="B2331" s="47" t="e">
        <f>VLOOKUP($A2326,'CBT Wages'!$B$6:$AE$49,15,0)</f>
        <v>#REF!</v>
      </c>
      <c r="C2331" s="31" t="e">
        <f>VLOOKUP($A2326,'CBT Wages'!$B$6:$AE$49,20,0)</f>
        <v>#REF!</v>
      </c>
      <c r="D2331" s="48"/>
      <c r="E2331" s="49"/>
      <c r="F2331" s="153" t="e">
        <f>SUM(C2331:E2331)</f>
        <v>#REF!</v>
      </c>
      <c r="G2331" s="154"/>
      <c r="H2331" s="34" t="s">
        <v>362</v>
      </c>
      <c r="I2331" s="26" t="e">
        <f>VLOOKUP($A2326,'CBT Wages'!$B$6:$AE$49,29,0)</f>
        <v>#REF!</v>
      </c>
      <c r="J2331" s="155"/>
      <c r="K2331" s="156"/>
    </row>
    <row r="2332" spans="1:11" ht="14.25">
      <c r="A2332" s="46" t="s">
        <v>363</v>
      </c>
      <c r="B2332" s="50" t="e">
        <f>VLOOKUP($A2326,'CBT Wages'!$B$6:$AE$49,16,0)</f>
        <v>#REF!</v>
      </c>
      <c r="C2332" s="51" t="e">
        <f>VLOOKUP($A2326,'CBT Wages'!$B$6:$AE$49,21,0)</f>
        <v>#REF!</v>
      </c>
      <c r="D2332" s="52"/>
      <c r="E2332" s="38"/>
      <c r="F2332" s="157" t="e">
        <f>SUM(C2332:E2332)</f>
        <v>#REF!</v>
      </c>
      <c r="G2332" s="158"/>
      <c r="H2332" s="36" t="s">
        <v>364</v>
      </c>
      <c r="I2332" s="68" t="e">
        <f>VLOOKUP($A2326,'CBT Wages'!$B$6:$AE$49,28,0)</f>
        <v>#REF!</v>
      </c>
      <c r="J2332" s="159" t="e">
        <f>F2339-I2339</f>
        <v>#REF!</v>
      </c>
      <c r="K2332" s="160"/>
    </row>
    <row r="2333" spans="1:11">
      <c r="A2333" s="46" t="s">
        <v>365</v>
      </c>
      <c r="B2333" s="50" t="e">
        <f>VLOOKUP($A2326,'CBT Wages'!$B$6:$AE$49,17,0)</f>
        <v>#REF!</v>
      </c>
      <c r="C2333" s="51" t="e">
        <f>VLOOKUP($A2326,'CBT Wages'!$B$6:$AE$49,22,0)</f>
        <v>#REF!</v>
      </c>
      <c r="D2333" s="52"/>
      <c r="E2333" s="38"/>
      <c r="F2333" s="157" t="e">
        <f>SUM(C2333:E2333)</f>
        <v>#REF!</v>
      </c>
      <c r="G2333" s="158"/>
      <c r="H2333" s="36" t="s">
        <v>366</v>
      </c>
      <c r="I2333" s="68" t="e">
        <f>VLOOKUP($A2326,'CBT Wages'!$B$6:$AE$49,30,0)</f>
        <v>#REF!</v>
      </c>
      <c r="J2333" s="161" t="s">
        <v>367</v>
      </c>
      <c r="K2333" s="162"/>
    </row>
    <row r="2334" spans="1:11">
      <c r="A2334" s="46" t="s">
        <v>368</v>
      </c>
      <c r="B2334" s="50">
        <v>0</v>
      </c>
      <c r="C2334" s="51">
        <v>0</v>
      </c>
      <c r="D2334" s="52"/>
      <c r="E2334" s="38"/>
      <c r="F2334" s="157">
        <f>SUM(D2334:E2334)</f>
        <v>0</v>
      </c>
      <c r="G2334" s="158"/>
      <c r="H2334" s="36" t="s">
        <v>369</v>
      </c>
      <c r="I2334" s="68"/>
      <c r="J2334" s="163"/>
      <c r="K2334" s="164"/>
    </row>
    <row r="2335" spans="1:11">
      <c r="A2335" s="46" t="s">
        <v>370</v>
      </c>
      <c r="B2335" s="50" t="e">
        <f>VLOOKUP($A2326,'CBT Wages'!$B$6:$AE$49,18,0)</f>
        <v>#REF!</v>
      </c>
      <c r="C2335" s="51" t="e">
        <f>VLOOKUP($A2326,'CBT Wages'!$B$6:$AE$49,23,0)</f>
        <v>#REF!</v>
      </c>
      <c r="D2335" s="52"/>
      <c r="E2335" s="38"/>
      <c r="F2335" s="157" t="e">
        <f>SUM(C2335:E2335)</f>
        <v>#REF!</v>
      </c>
      <c r="G2335" s="158"/>
      <c r="H2335" s="36" t="s">
        <v>371</v>
      </c>
      <c r="I2335" s="68"/>
      <c r="J2335" s="163"/>
      <c r="K2335" s="164"/>
    </row>
    <row r="2336" spans="1:11">
      <c r="A2336" s="46" t="s">
        <v>372</v>
      </c>
      <c r="B2336" s="53">
        <v>0</v>
      </c>
      <c r="C2336" s="51" t="e">
        <f>VLOOKUP($A2326,'CBT Wages'!$B$6:$AE$49,25,0)</f>
        <v>#REF!</v>
      </c>
      <c r="D2336" s="52"/>
      <c r="E2336" s="38"/>
      <c r="F2336" s="157" t="e">
        <f>SUM(C2336:E2336)</f>
        <v>#REF!</v>
      </c>
      <c r="G2336" s="158"/>
      <c r="H2336" s="51"/>
      <c r="I2336" s="68"/>
      <c r="J2336" s="163"/>
      <c r="K2336" s="164"/>
    </row>
    <row r="2337" spans="1:11">
      <c r="A2337" s="46" t="s">
        <v>374</v>
      </c>
      <c r="B2337" s="53">
        <v>0</v>
      </c>
      <c r="C2337" s="51" t="e">
        <f>VLOOKUP($A2326,'CBT Wages'!$B$6:$AE$49,26,0)</f>
        <v>#REF!</v>
      </c>
      <c r="D2337" s="52"/>
      <c r="E2337" s="38"/>
      <c r="F2337" s="157" t="e">
        <f>SUM(C2337:E2337)</f>
        <v>#REF!</v>
      </c>
      <c r="G2337" s="158"/>
      <c r="H2337" s="51"/>
      <c r="I2337" s="68"/>
      <c r="J2337" s="163"/>
      <c r="K2337" s="164"/>
    </row>
    <row r="2338" spans="1:11">
      <c r="A2338" s="54" t="s">
        <v>375</v>
      </c>
      <c r="B2338" s="55"/>
      <c r="C2338" s="143"/>
      <c r="D2338" s="144"/>
      <c r="E2338" s="42"/>
      <c r="F2338" s="143">
        <f>SUM(D2338:E2338)</f>
        <v>0</v>
      </c>
      <c r="G2338" s="145"/>
      <c r="H2338" s="40"/>
      <c r="I2338" s="69"/>
      <c r="J2338" s="165"/>
      <c r="K2338" s="152"/>
    </row>
    <row r="2339" spans="1:11">
      <c r="A2339" s="56" t="s">
        <v>320</v>
      </c>
      <c r="B2339" s="57" t="e">
        <f>SUM(B2331:B2338)</f>
        <v>#REF!</v>
      </c>
      <c r="C2339" s="146" t="e">
        <f>SUM(C2331:D2338)</f>
        <v>#REF!</v>
      </c>
      <c r="D2339" s="147"/>
      <c r="E2339" s="58"/>
      <c r="F2339" s="146" t="e">
        <f>SUM(F2331:F2338)+F2329</f>
        <v>#REF!</v>
      </c>
      <c r="G2339" s="148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Wages'!$B$6:$AF$49,6,0)</f>
        <v>#REF!</v>
      </c>
    </row>
    <row r="2341" spans="1:11" ht="15.75">
      <c r="A2341" s="20" t="s">
        <v>337</v>
      </c>
      <c r="B2341" s="21"/>
      <c r="C2341" s="21"/>
      <c r="D2341" s="21"/>
      <c r="E2341" s="178" t="str">
        <f>+$E$1</f>
        <v>Salary Slip Oct 2019</v>
      </c>
      <c r="F2341" s="178"/>
      <c r="G2341" s="178"/>
      <c r="H2341" s="178"/>
      <c r="I2341" s="178"/>
      <c r="J2341" s="178"/>
      <c r="K2341" s="179"/>
    </row>
    <row r="2342" spans="1:11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>
      <c r="A2344" s="30" t="e">
        <f>+'CBT Wages'!#REF!</f>
        <v>#REF!</v>
      </c>
      <c r="B2344" s="31" t="e">
        <f>VLOOKUP($A2344,'CBT Wages'!$B$6:$AE$49,8,0)</f>
        <v>#REF!</v>
      </c>
      <c r="C2344" s="26"/>
      <c r="D2344" s="31" t="e">
        <f>VLOOKUP($A2344,'CBT Wages'!$B$6:$AE$49,9,0)</f>
        <v>#REF!</v>
      </c>
      <c r="E2344" s="31" t="e">
        <f>VLOOKUP($A2344,'CBT Wages'!$B$6:$AE$49,10,0)</f>
        <v>#REF!</v>
      </c>
      <c r="F2344" s="31" t="e">
        <f>VLOOKUP($A2344,'CBT Wages'!$B$6:$AE$49,14,0)</f>
        <v>#REF!</v>
      </c>
      <c r="G2344" s="32" t="e">
        <f>VLOOKUP($A2344,'CBT Wages'!$B$6:$AE$49,5,0)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>
      <c r="A2345" s="34" t="s">
        <v>350</v>
      </c>
      <c r="B2345" s="31" t="e">
        <f>VLOOKUP($A2344,'CBT Wages'!$B$6:$AE$49,3,0)</f>
        <v>#REF!</v>
      </c>
      <c r="C2345" s="21"/>
      <c r="D2345" s="21"/>
      <c r="E2345" s="35"/>
      <c r="F2345" s="35"/>
      <c r="G2345" s="35"/>
      <c r="H2345" s="151" t="s">
        <v>351</v>
      </c>
      <c r="I2345" s="174">
        <v>0</v>
      </c>
      <c r="J2345" s="176"/>
      <c r="K2345" s="174">
        <v>0</v>
      </c>
    </row>
    <row r="2346" spans="1:11">
      <c r="A2346" s="36" t="s">
        <v>352</v>
      </c>
      <c r="B2346" s="27" t="e">
        <f>VLOOKUP($A2344,'CBT Wages'!$B$6:$AE$49,4,0)</f>
        <v>#REF!</v>
      </c>
      <c r="C2346" s="21"/>
      <c r="D2346" s="21"/>
      <c r="E2346" s="28" t="s">
        <v>322</v>
      </c>
      <c r="F2346" s="37" t="e">
        <f>VLOOKUP($A2344,'CBT OT'!$B$6:$O$431,9,0)</f>
        <v>#REF!</v>
      </c>
      <c r="G2346" s="38"/>
      <c r="H2346" s="152"/>
      <c r="I2346" s="175"/>
      <c r="J2346" s="177"/>
      <c r="K2346" s="175"/>
    </row>
    <row r="2347" spans="1:11">
      <c r="A2347" s="39" t="s">
        <v>353</v>
      </c>
      <c r="B2347" s="40" t="e">
        <f>VLOOKUP($A2344,'CBT Wages'!$B$6:$AR$49,44,0)</f>
        <v>#REF!</v>
      </c>
      <c r="C2347" s="41"/>
      <c r="D2347" s="41"/>
      <c r="E2347" s="35" t="s">
        <v>354</v>
      </c>
      <c r="F2347" s="37" t="e">
        <f>VLOOKUP($A2344,'CBT OT'!$B$6:$V$431,16,0)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>
      <c r="A2348" s="168" t="s">
        <v>356</v>
      </c>
      <c r="B2348" s="169"/>
      <c r="C2348" s="163" t="s">
        <v>357</v>
      </c>
      <c r="D2348" s="164"/>
      <c r="E2348" s="45"/>
      <c r="F2348" s="170" t="s">
        <v>358</v>
      </c>
      <c r="G2348" s="164"/>
      <c r="H2348" s="171" t="s">
        <v>359</v>
      </c>
      <c r="I2348" s="161"/>
      <c r="J2348" s="172" t="s">
        <v>360</v>
      </c>
      <c r="K2348" s="173"/>
    </row>
    <row r="2349" spans="1:11">
      <c r="A2349" s="46" t="s">
        <v>361</v>
      </c>
      <c r="B2349" s="47" t="e">
        <f>VLOOKUP($A2344,'CBT Wages'!$B$6:$AE$49,15,0)</f>
        <v>#REF!</v>
      </c>
      <c r="C2349" s="31" t="e">
        <f>VLOOKUP($A2344,'CBT Wages'!$B$6:$AE$49,20,0)</f>
        <v>#REF!</v>
      </c>
      <c r="D2349" s="48"/>
      <c r="E2349" s="49"/>
      <c r="F2349" s="153" t="e">
        <f>SUM(C2349:E2349)</f>
        <v>#REF!</v>
      </c>
      <c r="G2349" s="154"/>
      <c r="H2349" s="34" t="s">
        <v>362</v>
      </c>
      <c r="I2349" s="26" t="e">
        <f>VLOOKUP($A2344,'CBT Wages'!$B$6:$AE$49,29,0)</f>
        <v>#REF!</v>
      </c>
      <c r="J2349" s="155"/>
      <c r="K2349" s="156"/>
    </row>
    <row r="2350" spans="1:11" ht="14.25">
      <c r="A2350" s="46" t="s">
        <v>363</v>
      </c>
      <c r="B2350" s="50" t="e">
        <f>VLOOKUP($A2344,'CBT Wages'!$B$6:$AE$49,16,0)</f>
        <v>#REF!</v>
      </c>
      <c r="C2350" s="51" t="e">
        <f>VLOOKUP($A2344,'CBT Wages'!$B$6:$AE$49,21,0)</f>
        <v>#REF!</v>
      </c>
      <c r="D2350" s="52"/>
      <c r="E2350" s="38"/>
      <c r="F2350" s="157" t="e">
        <f>SUM(C2350:E2350)</f>
        <v>#REF!</v>
      </c>
      <c r="G2350" s="158"/>
      <c r="H2350" s="36" t="s">
        <v>364</v>
      </c>
      <c r="I2350" s="68" t="e">
        <f>VLOOKUP($A2344,'CBT Wages'!$B$6:$AE$49,28,0)</f>
        <v>#REF!</v>
      </c>
      <c r="J2350" s="159" t="e">
        <f>F2357-I2357</f>
        <v>#REF!</v>
      </c>
      <c r="K2350" s="160"/>
    </row>
    <row r="2351" spans="1:11">
      <c r="A2351" s="46" t="s">
        <v>365</v>
      </c>
      <c r="B2351" s="50" t="e">
        <f>VLOOKUP($A2344,'CBT Wages'!$B$6:$AE$49,17,0)</f>
        <v>#REF!</v>
      </c>
      <c r="C2351" s="51" t="e">
        <f>VLOOKUP($A2344,'CBT Wages'!$B$6:$AE$49,22,0)</f>
        <v>#REF!</v>
      </c>
      <c r="D2351" s="52"/>
      <c r="E2351" s="38"/>
      <c r="F2351" s="157" t="e">
        <f>SUM(C2351:E2351)</f>
        <v>#REF!</v>
      </c>
      <c r="G2351" s="158"/>
      <c r="H2351" s="36" t="s">
        <v>366</v>
      </c>
      <c r="I2351" s="68" t="e">
        <f>VLOOKUP($A2344,'CBT Wages'!$B$6:$AE$49,30,0)</f>
        <v>#REF!</v>
      </c>
      <c r="J2351" s="161" t="s">
        <v>367</v>
      </c>
      <c r="K2351" s="162"/>
    </row>
    <row r="2352" spans="1:11">
      <c r="A2352" s="46" t="s">
        <v>368</v>
      </c>
      <c r="B2352" s="50">
        <v>0</v>
      </c>
      <c r="C2352" s="51">
        <v>0</v>
      </c>
      <c r="D2352" s="52"/>
      <c r="E2352" s="38"/>
      <c r="F2352" s="157">
        <f>SUM(D2352:E2352)</f>
        <v>0</v>
      </c>
      <c r="G2352" s="158"/>
      <c r="H2352" s="36" t="s">
        <v>369</v>
      </c>
      <c r="I2352" s="68"/>
      <c r="J2352" s="163"/>
      <c r="K2352" s="164"/>
    </row>
    <row r="2353" spans="1:11">
      <c r="A2353" s="46" t="s">
        <v>370</v>
      </c>
      <c r="B2353" s="50" t="e">
        <f>VLOOKUP($A2344,'CBT Wages'!$B$6:$AE$49,18,0)</f>
        <v>#REF!</v>
      </c>
      <c r="C2353" s="51" t="e">
        <f>VLOOKUP($A2344,'CBT Wages'!$B$6:$AE$49,23,0)</f>
        <v>#REF!</v>
      </c>
      <c r="D2353" s="52"/>
      <c r="E2353" s="38"/>
      <c r="F2353" s="157" t="e">
        <f>SUM(C2353:E2353)</f>
        <v>#REF!</v>
      </c>
      <c r="G2353" s="158"/>
      <c r="H2353" s="36" t="s">
        <v>371</v>
      </c>
      <c r="I2353" s="68"/>
      <c r="J2353" s="163"/>
      <c r="K2353" s="164"/>
    </row>
    <row r="2354" spans="1:11">
      <c r="A2354" s="46" t="s">
        <v>372</v>
      </c>
      <c r="B2354" s="53">
        <v>0</v>
      </c>
      <c r="C2354" s="51" t="e">
        <f>VLOOKUP($A2344,'CBT Wages'!$B$6:$AE$49,25,0)</f>
        <v>#REF!</v>
      </c>
      <c r="D2354" s="52"/>
      <c r="E2354" s="38"/>
      <c r="F2354" s="157" t="e">
        <f>SUM(C2354:E2354)</f>
        <v>#REF!</v>
      </c>
      <c r="G2354" s="158"/>
      <c r="H2354" s="51"/>
      <c r="I2354" s="68"/>
      <c r="J2354" s="163"/>
      <c r="K2354" s="164"/>
    </row>
    <row r="2355" spans="1:11">
      <c r="A2355" s="46" t="s">
        <v>374</v>
      </c>
      <c r="B2355" s="53">
        <v>0</v>
      </c>
      <c r="C2355" s="51" t="e">
        <f>VLOOKUP($A2344,'CBT Wages'!$B$6:$AE$49,26,0)</f>
        <v>#REF!</v>
      </c>
      <c r="D2355" s="52"/>
      <c r="E2355" s="38"/>
      <c r="F2355" s="157" t="e">
        <f>SUM(C2355:E2355)</f>
        <v>#REF!</v>
      </c>
      <c r="G2355" s="158"/>
      <c r="H2355" s="51"/>
      <c r="I2355" s="68"/>
      <c r="J2355" s="163"/>
      <c r="K2355" s="164"/>
    </row>
    <row r="2356" spans="1:11">
      <c r="A2356" s="54" t="s">
        <v>375</v>
      </c>
      <c r="B2356" s="55"/>
      <c r="C2356" s="143"/>
      <c r="D2356" s="144"/>
      <c r="E2356" s="42"/>
      <c r="F2356" s="143">
        <f>SUM(D2356:E2356)</f>
        <v>0</v>
      </c>
      <c r="G2356" s="145"/>
      <c r="H2356" s="40"/>
      <c r="I2356" s="69"/>
      <c r="J2356" s="165"/>
      <c r="K2356" s="152"/>
    </row>
    <row r="2357" spans="1:11">
      <c r="A2357" s="56" t="s">
        <v>320</v>
      </c>
      <c r="B2357" s="57" t="e">
        <f>SUM(B2349:B2356)</f>
        <v>#REF!</v>
      </c>
      <c r="C2357" s="146" t="e">
        <f>SUM(C2349:D2356)</f>
        <v>#REF!</v>
      </c>
      <c r="D2357" s="147"/>
      <c r="E2357" s="58"/>
      <c r="F2357" s="146" t="e">
        <f>SUM(F2349:F2356)+F2347</f>
        <v>#REF!</v>
      </c>
      <c r="G2357" s="148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Wages'!$B$6:$AF$49,6,0)</f>
        <v>#REF!</v>
      </c>
    </row>
    <row r="2359" spans="1:11" ht="15.75">
      <c r="A2359" s="20" t="s">
        <v>337</v>
      </c>
      <c r="B2359" s="21"/>
      <c r="C2359" s="21"/>
      <c r="D2359" s="21"/>
      <c r="E2359" s="178" t="str">
        <f>+$E$1</f>
        <v>Salary Slip Oct 2019</v>
      </c>
      <c r="F2359" s="178"/>
      <c r="G2359" s="178"/>
      <c r="H2359" s="178"/>
      <c r="I2359" s="178"/>
      <c r="J2359" s="178"/>
      <c r="K2359" s="179"/>
    </row>
    <row r="2360" spans="1:11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>
      <c r="A2362" s="30" t="e">
        <f>+'CBT Wages'!#REF!</f>
        <v>#REF!</v>
      </c>
      <c r="B2362" s="31" t="e">
        <f>VLOOKUP($A2362,'CBT Wages'!$B$6:$AE$49,8,0)</f>
        <v>#REF!</v>
      </c>
      <c r="C2362" s="26"/>
      <c r="D2362" s="31" t="e">
        <f>VLOOKUP($A2362,'CBT Wages'!$B$6:$AE$49,9,0)</f>
        <v>#REF!</v>
      </c>
      <c r="E2362" s="31" t="e">
        <f>VLOOKUP($A2362,'CBT Wages'!$B$6:$AE$49,10,0)</f>
        <v>#REF!</v>
      </c>
      <c r="F2362" s="31" t="e">
        <f>VLOOKUP($A2362,'CBT Wages'!$B$6:$AE$49,14,0)</f>
        <v>#REF!</v>
      </c>
      <c r="G2362" s="32" t="e">
        <f>VLOOKUP($A2362,'CBT Wages'!$B$6:$AE$49,5,0)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>
      <c r="A2363" s="34" t="s">
        <v>350</v>
      </c>
      <c r="B2363" s="31" t="e">
        <f>VLOOKUP($A2362,'CBT Wages'!$B$6:$AE$49,3,0)</f>
        <v>#REF!</v>
      </c>
      <c r="C2363" s="21"/>
      <c r="D2363" s="21"/>
      <c r="E2363" s="35"/>
      <c r="F2363" s="35"/>
      <c r="G2363" s="35"/>
      <c r="H2363" s="151" t="s">
        <v>351</v>
      </c>
      <c r="I2363" s="174">
        <v>0</v>
      </c>
      <c r="J2363" s="176"/>
      <c r="K2363" s="174">
        <v>0</v>
      </c>
    </row>
    <row r="2364" spans="1:11">
      <c r="A2364" s="36" t="s">
        <v>352</v>
      </c>
      <c r="B2364" s="27" t="e">
        <f>VLOOKUP($A2362,'CBT Wages'!$B$6:$AE$49,4,0)</f>
        <v>#REF!</v>
      </c>
      <c r="C2364" s="21"/>
      <c r="D2364" s="21"/>
      <c r="E2364" s="28" t="s">
        <v>322</v>
      </c>
      <c r="F2364" s="37" t="e">
        <f>VLOOKUP($A2362,'CBT OT'!$B$6:$O$431,9,0)</f>
        <v>#REF!</v>
      </c>
      <c r="G2364" s="38"/>
      <c r="H2364" s="152"/>
      <c r="I2364" s="175"/>
      <c r="J2364" s="177"/>
      <c r="K2364" s="175"/>
    </row>
    <row r="2365" spans="1:11">
      <c r="A2365" s="39" t="s">
        <v>353</v>
      </c>
      <c r="B2365" s="40" t="e">
        <f>VLOOKUP($A2362,'CBT Wages'!$B$6:$AR$49,44,0)</f>
        <v>#REF!</v>
      </c>
      <c r="C2365" s="41"/>
      <c r="D2365" s="41"/>
      <c r="E2365" s="35" t="s">
        <v>354</v>
      </c>
      <c r="F2365" s="37" t="e">
        <f>VLOOKUP($A2362,'CBT OT'!$B$6:$V$431,16,0)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>
      <c r="A2366" s="168" t="s">
        <v>356</v>
      </c>
      <c r="B2366" s="169"/>
      <c r="C2366" s="163" t="s">
        <v>357</v>
      </c>
      <c r="D2366" s="164"/>
      <c r="E2366" s="45"/>
      <c r="F2366" s="170" t="s">
        <v>358</v>
      </c>
      <c r="G2366" s="164"/>
      <c r="H2366" s="171" t="s">
        <v>359</v>
      </c>
      <c r="I2366" s="161"/>
      <c r="J2366" s="172" t="s">
        <v>360</v>
      </c>
      <c r="K2366" s="173"/>
    </row>
    <row r="2367" spans="1:11">
      <c r="A2367" s="46" t="s">
        <v>361</v>
      </c>
      <c r="B2367" s="47" t="e">
        <f>VLOOKUP($A2362,'CBT Wages'!$B$6:$AE$49,15,0)</f>
        <v>#REF!</v>
      </c>
      <c r="C2367" s="31" t="e">
        <f>VLOOKUP($A2362,'CBT Wages'!$B$6:$AE$49,20,0)</f>
        <v>#REF!</v>
      </c>
      <c r="D2367" s="48"/>
      <c r="E2367" s="49"/>
      <c r="F2367" s="153" t="e">
        <f>SUM(C2367:E2367)</f>
        <v>#REF!</v>
      </c>
      <c r="G2367" s="154"/>
      <c r="H2367" s="34" t="s">
        <v>362</v>
      </c>
      <c r="I2367" s="26" t="e">
        <f>VLOOKUP($A2362,'CBT Wages'!$B$6:$AE$49,29,0)</f>
        <v>#REF!</v>
      </c>
      <c r="J2367" s="155"/>
      <c r="K2367" s="156"/>
    </row>
    <row r="2368" spans="1:11" ht="14.25">
      <c r="A2368" s="46" t="s">
        <v>363</v>
      </c>
      <c r="B2368" s="50" t="e">
        <f>VLOOKUP($A2362,'CBT Wages'!$B$6:$AE$49,16,0)</f>
        <v>#REF!</v>
      </c>
      <c r="C2368" s="51" t="e">
        <f>VLOOKUP($A2362,'CBT Wages'!$B$6:$AE$49,21,0)</f>
        <v>#REF!</v>
      </c>
      <c r="D2368" s="52"/>
      <c r="E2368" s="38"/>
      <c r="F2368" s="157" t="e">
        <f>SUM(C2368:E2368)</f>
        <v>#REF!</v>
      </c>
      <c r="G2368" s="158"/>
      <c r="H2368" s="36" t="s">
        <v>364</v>
      </c>
      <c r="I2368" s="68" t="e">
        <f>VLOOKUP($A2362,'CBT Wages'!$B$6:$AE$49,28,0)</f>
        <v>#REF!</v>
      </c>
      <c r="J2368" s="159" t="e">
        <f>F2375-I2375</f>
        <v>#REF!</v>
      </c>
      <c r="K2368" s="160"/>
    </row>
    <row r="2369" spans="1:11">
      <c r="A2369" s="46" t="s">
        <v>365</v>
      </c>
      <c r="B2369" s="50" t="e">
        <f>VLOOKUP($A2362,'CBT Wages'!$B$6:$AE$49,17,0)</f>
        <v>#REF!</v>
      </c>
      <c r="C2369" s="51" t="e">
        <f>VLOOKUP($A2362,'CBT Wages'!$B$6:$AE$49,22,0)</f>
        <v>#REF!</v>
      </c>
      <c r="D2369" s="52"/>
      <c r="E2369" s="38"/>
      <c r="F2369" s="157" t="e">
        <f>SUM(C2369:E2369)</f>
        <v>#REF!</v>
      </c>
      <c r="G2369" s="158"/>
      <c r="H2369" s="36" t="s">
        <v>366</v>
      </c>
      <c r="I2369" s="68" t="e">
        <f>VLOOKUP($A2362,'CBT Wages'!$B$6:$AE$49,30,0)</f>
        <v>#REF!</v>
      </c>
      <c r="J2369" s="161" t="s">
        <v>367</v>
      </c>
      <c r="K2369" s="162"/>
    </row>
    <row r="2370" spans="1:11">
      <c r="A2370" s="46" t="s">
        <v>368</v>
      </c>
      <c r="B2370" s="50">
        <v>0</v>
      </c>
      <c r="C2370" s="51">
        <v>0</v>
      </c>
      <c r="D2370" s="52"/>
      <c r="E2370" s="38"/>
      <c r="F2370" s="157">
        <f>SUM(D2370:E2370)</f>
        <v>0</v>
      </c>
      <c r="G2370" s="158"/>
      <c r="H2370" s="36" t="s">
        <v>369</v>
      </c>
      <c r="I2370" s="68"/>
      <c r="J2370" s="163"/>
      <c r="K2370" s="164"/>
    </row>
    <row r="2371" spans="1:11">
      <c r="A2371" s="46" t="s">
        <v>370</v>
      </c>
      <c r="B2371" s="50" t="e">
        <f>VLOOKUP($A2362,'CBT Wages'!$B$6:$AE$49,18,0)</f>
        <v>#REF!</v>
      </c>
      <c r="C2371" s="51" t="e">
        <f>VLOOKUP($A2362,'CBT Wages'!$B$6:$AE$49,23,0)</f>
        <v>#REF!</v>
      </c>
      <c r="D2371" s="52"/>
      <c r="E2371" s="38"/>
      <c r="F2371" s="157" t="e">
        <f>SUM(C2371:E2371)</f>
        <v>#REF!</v>
      </c>
      <c r="G2371" s="158"/>
      <c r="H2371" s="36" t="s">
        <v>371</v>
      </c>
      <c r="I2371" s="68"/>
      <c r="J2371" s="163"/>
      <c r="K2371" s="164"/>
    </row>
    <row r="2372" spans="1:11">
      <c r="A2372" s="46" t="s">
        <v>372</v>
      </c>
      <c r="B2372" s="53">
        <v>0</v>
      </c>
      <c r="C2372" s="51" t="e">
        <f>VLOOKUP($A2362,'CBT Wages'!$B$6:$AE$49,25,0)</f>
        <v>#REF!</v>
      </c>
      <c r="D2372" s="52"/>
      <c r="E2372" s="38"/>
      <c r="F2372" s="157" t="e">
        <f>SUM(C2372:E2372)</f>
        <v>#REF!</v>
      </c>
      <c r="G2372" s="158"/>
      <c r="H2372" s="51"/>
      <c r="I2372" s="68"/>
      <c r="J2372" s="163"/>
      <c r="K2372" s="164"/>
    </row>
    <row r="2373" spans="1:11">
      <c r="A2373" s="46" t="s">
        <v>374</v>
      </c>
      <c r="B2373" s="53">
        <v>0</v>
      </c>
      <c r="C2373" s="51" t="e">
        <f>VLOOKUP($A2362,'CBT Wages'!$B$6:$AE$49,26,0)</f>
        <v>#REF!</v>
      </c>
      <c r="D2373" s="52"/>
      <c r="E2373" s="38"/>
      <c r="F2373" s="157" t="e">
        <f>SUM(C2373:E2373)</f>
        <v>#REF!</v>
      </c>
      <c r="G2373" s="158"/>
      <c r="H2373" s="51"/>
      <c r="I2373" s="68"/>
      <c r="J2373" s="163"/>
      <c r="K2373" s="164"/>
    </row>
    <row r="2374" spans="1:11">
      <c r="A2374" s="54" t="s">
        <v>375</v>
      </c>
      <c r="B2374" s="55"/>
      <c r="C2374" s="143"/>
      <c r="D2374" s="144"/>
      <c r="E2374" s="42"/>
      <c r="F2374" s="143">
        <f>SUM(D2374:E2374)</f>
        <v>0</v>
      </c>
      <c r="G2374" s="145"/>
      <c r="H2374" s="40"/>
      <c r="I2374" s="69"/>
      <c r="J2374" s="165"/>
      <c r="K2374" s="152"/>
    </row>
    <row r="2375" spans="1:11">
      <c r="A2375" s="56" t="s">
        <v>320</v>
      </c>
      <c r="B2375" s="57" t="e">
        <f>SUM(B2367:B2374)</f>
        <v>#REF!</v>
      </c>
      <c r="C2375" s="146" t="e">
        <f>SUM(C2367:D2374)</f>
        <v>#REF!</v>
      </c>
      <c r="D2375" s="147"/>
      <c r="E2375" s="58"/>
      <c r="F2375" s="146" t="e">
        <f>SUM(F2367:F2374)+F2365</f>
        <v>#REF!</v>
      </c>
      <c r="G2375" s="148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Wages'!$B$6:$AF$49,6,0)</f>
        <v>#REF!</v>
      </c>
    </row>
    <row r="2377" spans="1:11" ht="15.75">
      <c r="A2377" s="20" t="s">
        <v>337</v>
      </c>
      <c r="B2377" s="21"/>
      <c r="C2377" s="21"/>
      <c r="D2377" s="21"/>
      <c r="E2377" s="178" t="str">
        <f>+$E$1</f>
        <v>Salary Slip Oct 2019</v>
      </c>
      <c r="F2377" s="178"/>
      <c r="G2377" s="178"/>
      <c r="H2377" s="178"/>
      <c r="I2377" s="178"/>
      <c r="J2377" s="178"/>
      <c r="K2377" s="179"/>
    </row>
    <row r="2378" spans="1:11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>
      <c r="A2380" s="30" t="e">
        <f>+'CBT Wages'!#REF!</f>
        <v>#REF!</v>
      </c>
      <c r="B2380" s="31" t="e">
        <f>VLOOKUP($A2380,'CBT Wages'!$B$6:$AE$49,8,0)</f>
        <v>#REF!</v>
      </c>
      <c r="C2380" s="26"/>
      <c r="D2380" s="31" t="e">
        <f>VLOOKUP($A2380,'CBT Wages'!$B$6:$AE$49,9,0)</f>
        <v>#REF!</v>
      </c>
      <c r="E2380" s="31" t="e">
        <f>VLOOKUP($A2380,'CBT Wages'!$B$6:$AE$49,10,0)</f>
        <v>#REF!</v>
      </c>
      <c r="F2380" s="31" t="e">
        <f>VLOOKUP($A2380,'CBT Wages'!$B$6:$AE$49,14,0)</f>
        <v>#REF!</v>
      </c>
      <c r="G2380" s="32" t="e">
        <f>VLOOKUP($A2380,'CBT Wages'!$B$6:$AE$49,5,0)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>
      <c r="A2381" s="34" t="s">
        <v>350</v>
      </c>
      <c r="B2381" s="31" t="e">
        <f>VLOOKUP($A2380,'CBT Wages'!$B$6:$AE$49,3,0)</f>
        <v>#REF!</v>
      </c>
      <c r="C2381" s="21"/>
      <c r="D2381" s="21"/>
      <c r="E2381" s="35"/>
      <c r="F2381" s="35"/>
      <c r="G2381" s="35"/>
      <c r="H2381" s="151" t="s">
        <v>351</v>
      </c>
      <c r="I2381" s="174">
        <v>0</v>
      </c>
      <c r="J2381" s="176"/>
      <c r="K2381" s="174">
        <v>0</v>
      </c>
    </row>
    <row r="2382" spans="1:11">
      <c r="A2382" s="36" t="s">
        <v>352</v>
      </c>
      <c r="B2382" s="27" t="e">
        <f>VLOOKUP($A2380,'CBT Wages'!$B$6:$AE$49,4,0)</f>
        <v>#REF!</v>
      </c>
      <c r="C2382" s="21"/>
      <c r="D2382" s="21"/>
      <c r="E2382" s="28" t="s">
        <v>322</v>
      </c>
      <c r="F2382" s="37" t="e">
        <f>VLOOKUP($A2380,'CBT OT'!$B$6:$O$431,9,0)</f>
        <v>#REF!</v>
      </c>
      <c r="G2382" s="38"/>
      <c r="H2382" s="152"/>
      <c r="I2382" s="175"/>
      <c r="J2382" s="177"/>
      <c r="K2382" s="175"/>
    </row>
    <row r="2383" spans="1:11">
      <c r="A2383" s="39" t="s">
        <v>353</v>
      </c>
      <c r="B2383" s="40" t="e">
        <f>VLOOKUP($A2380,'CBT Wages'!$B$6:$AR$49,44,0)</f>
        <v>#REF!</v>
      </c>
      <c r="C2383" s="41"/>
      <c r="D2383" s="41"/>
      <c r="E2383" s="35" t="s">
        <v>354</v>
      </c>
      <c r="F2383" s="37" t="e">
        <f>VLOOKUP($A2380,'CBT OT'!$B$6:$V$431,16,0)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>
      <c r="A2384" s="168" t="s">
        <v>356</v>
      </c>
      <c r="B2384" s="169"/>
      <c r="C2384" s="163" t="s">
        <v>357</v>
      </c>
      <c r="D2384" s="164"/>
      <c r="E2384" s="45"/>
      <c r="F2384" s="170" t="s">
        <v>358</v>
      </c>
      <c r="G2384" s="164"/>
      <c r="H2384" s="171" t="s">
        <v>359</v>
      </c>
      <c r="I2384" s="161"/>
      <c r="J2384" s="172" t="s">
        <v>360</v>
      </c>
      <c r="K2384" s="173"/>
    </row>
    <row r="2385" spans="1:11">
      <c r="A2385" s="46" t="s">
        <v>361</v>
      </c>
      <c r="B2385" s="47" t="e">
        <f>VLOOKUP($A2380,'CBT Wages'!$B$6:$AE$49,15,0)</f>
        <v>#REF!</v>
      </c>
      <c r="C2385" s="31" t="e">
        <f>VLOOKUP($A2380,'CBT Wages'!$B$6:$AE$49,20,0)</f>
        <v>#REF!</v>
      </c>
      <c r="D2385" s="48"/>
      <c r="E2385" s="49"/>
      <c r="F2385" s="153" t="e">
        <f>SUM(C2385:E2385)</f>
        <v>#REF!</v>
      </c>
      <c r="G2385" s="154"/>
      <c r="H2385" s="34" t="s">
        <v>362</v>
      </c>
      <c r="I2385" s="26" t="e">
        <f>VLOOKUP($A2380,'CBT Wages'!$B$6:$AE$49,29,0)</f>
        <v>#REF!</v>
      </c>
      <c r="J2385" s="155"/>
      <c r="K2385" s="156"/>
    </row>
    <row r="2386" spans="1:11" ht="14.25">
      <c r="A2386" s="46" t="s">
        <v>363</v>
      </c>
      <c r="B2386" s="50" t="e">
        <f>VLOOKUP($A2380,'CBT Wages'!$B$6:$AE$49,16,0)</f>
        <v>#REF!</v>
      </c>
      <c r="C2386" s="51" t="e">
        <f>VLOOKUP($A2380,'CBT Wages'!$B$6:$AE$49,21,0)</f>
        <v>#REF!</v>
      </c>
      <c r="D2386" s="52"/>
      <c r="E2386" s="38"/>
      <c r="F2386" s="157" t="e">
        <f>SUM(C2386:E2386)</f>
        <v>#REF!</v>
      </c>
      <c r="G2386" s="158"/>
      <c r="H2386" s="36" t="s">
        <v>364</v>
      </c>
      <c r="I2386" s="68" t="e">
        <f>VLOOKUP($A2380,'CBT Wages'!$B$6:$AE$49,28,0)</f>
        <v>#REF!</v>
      </c>
      <c r="J2386" s="159" t="e">
        <f>F2393-I2393</f>
        <v>#REF!</v>
      </c>
      <c r="K2386" s="160"/>
    </row>
    <row r="2387" spans="1:11">
      <c r="A2387" s="46" t="s">
        <v>365</v>
      </c>
      <c r="B2387" s="50" t="e">
        <f>VLOOKUP($A2380,'CBT Wages'!$B$6:$AE$49,17,0)</f>
        <v>#REF!</v>
      </c>
      <c r="C2387" s="51" t="e">
        <f>VLOOKUP($A2380,'CBT Wages'!$B$6:$AE$49,22,0)</f>
        <v>#REF!</v>
      </c>
      <c r="D2387" s="52"/>
      <c r="E2387" s="38"/>
      <c r="F2387" s="157" t="e">
        <f>SUM(C2387:E2387)</f>
        <v>#REF!</v>
      </c>
      <c r="G2387" s="158"/>
      <c r="H2387" s="36" t="s">
        <v>366</v>
      </c>
      <c r="I2387" s="68" t="e">
        <f>VLOOKUP($A2380,'CBT Wages'!$B$6:$AE$49,30,0)</f>
        <v>#REF!</v>
      </c>
      <c r="J2387" s="161" t="s">
        <v>367</v>
      </c>
      <c r="K2387" s="162"/>
    </row>
    <row r="2388" spans="1:11">
      <c r="A2388" s="46" t="s">
        <v>368</v>
      </c>
      <c r="B2388" s="50">
        <v>0</v>
      </c>
      <c r="C2388" s="51">
        <v>0</v>
      </c>
      <c r="D2388" s="52"/>
      <c r="E2388" s="38"/>
      <c r="F2388" s="157">
        <f>SUM(D2388:E2388)</f>
        <v>0</v>
      </c>
      <c r="G2388" s="158"/>
      <c r="H2388" s="36" t="s">
        <v>369</v>
      </c>
      <c r="I2388" s="68"/>
      <c r="J2388" s="163"/>
      <c r="K2388" s="164"/>
    </row>
    <row r="2389" spans="1:11">
      <c r="A2389" s="46" t="s">
        <v>370</v>
      </c>
      <c r="B2389" s="50" t="e">
        <f>VLOOKUP($A2380,'CBT Wages'!$B$6:$AE$49,18,0)</f>
        <v>#REF!</v>
      </c>
      <c r="C2389" s="51" t="e">
        <f>VLOOKUP($A2380,'CBT Wages'!$B$6:$AE$49,23,0)</f>
        <v>#REF!</v>
      </c>
      <c r="D2389" s="52"/>
      <c r="E2389" s="38"/>
      <c r="F2389" s="157" t="e">
        <f>SUM(C2389:E2389)</f>
        <v>#REF!</v>
      </c>
      <c r="G2389" s="158"/>
      <c r="H2389" s="36" t="s">
        <v>371</v>
      </c>
      <c r="I2389" s="68"/>
      <c r="J2389" s="163"/>
      <c r="K2389" s="164"/>
    </row>
    <row r="2390" spans="1:11">
      <c r="A2390" s="46" t="s">
        <v>372</v>
      </c>
      <c r="B2390" s="53">
        <v>0</v>
      </c>
      <c r="C2390" s="51" t="e">
        <f>VLOOKUP($A2380,'CBT Wages'!$B$6:$AE$49,25,0)</f>
        <v>#REF!</v>
      </c>
      <c r="D2390" s="52"/>
      <c r="E2390" s="38"/>
      <c r="F2390" s="157" t="e">
        <f>SUM(C2390:E2390)</f>
        <v>#REF!</v>
      </c>
      <c r="G2390" s="158"/>
      <c r="H2390" s="51"/>
      <c r="I2390" s="68"/>
      <c r="J2390" s="163"/>
      <c r="K2390" s="164"/>
    </row>
    <row r="2391" spans="1:11">
      <c r="A2391" s="46" t="s">
        <v>374</v>
      </c>
      <c r="B2391" s="53">
        <v>0</v>
      </c>
      <c r="C2391" s="51" t="e">
        <f>VLOOKUP($A2380,'CBT Wages'!$B$6:$AE$49,26,0)</f>
        <v>#REF!</v>
      </c>
      <c r="D2391" s="52"/>
      <c r="E2391" s="38"/>
      <c r="F2391" s="157" t="e">
        <f>SUM(C2391:E2391)</f>
        <v>#REF!</v>
      </c>
      <c r="G2391" s="158"/>
      <c r="H2391" s="51"/>
      <c r="I2391" s="68"/>
      <c r="J2391" s="163"/>
      <c r="K2391" s="164"/>
    </row>
    <row r="2392" spans="1:11">
      <c r="A2392" s="54" t="s">
        <v>375</v>
      </c>
      <c r="B2392" s="55"/>
      <c r="C2392" s="143"/>
      <c r="D2392" s="144"/>
      <c r="E2392" s="42"/>
      <c r="F2392" s="143">
        <f>SUM(D2392:E2392)</f>
        <v>0</v>
      </c>
      <c r="G2392" s="145"/>
      <c r="H2392" s="40"/>
      <c r="I2392" s="69"/>
      <c r="J2392" s="165"/>
      <c r="K2392" s="152"/>
    </row>
    <row r="2393" spans="1:11">
      <c r="A2393" s="56" t="s">
        <v>320</v>
      </c>
      <c r="B2393" s="57" t="e">
        <f>SUM(B2385:B2392)</f>
        <v>#REF!</v>
      </c>
      <c r="C2393" s="146" t="e">
        <f>SUM(C2385:D2392)</f>
        <v>#REF!</v>
      </c>
      <c r="D2393" s="147"/>
      <c r="E2393" s="58"/>
      <c r="F2393" s="146" t="e">
        <f>SUM(F2385:F2392)+F2383</f>
        <v>#REF!</v>
      </c>
      <c r="G2393" s="148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Wages'!$B$6:$AF$49,6,0)</f>
        <v>#REF!</v>
      </c>
    </row>
    <row r="2395" spans="1:11" ht="15.75">
      <c r="A2395" s="20" t="s">
        <v>337</v>
      </c>
      <c r="B2395" s="21"/>
      <c r="C2395" s="21"/>
      <c r="D2395" s="21"/>
      <c r="E2395" s="178" t="str">
        <f>+$E$1</f>
        <v>Salary Slip Oct 2019</v>
      </c>
      <c r="F2395" s="178"/>
      <c r="G2395" s="178"/>
      <c r="H2395" s="178"/>
      <c r="I2395" s="178"/>
      <c r="J2395" s="178"/>
      <c r="K2395" s="179"/>
    </row>
    <row r="2396" spans="1:11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>
      <c r="A2398" s="30" t="e">
        <f>+'CBT Wages'!#REF!</f>
        <v>#REF!</v>
      </c>
      <c r="B2398" s="31" t="e">
        <f>VLOOKUP($A2398,'CBT Wages'!$B$6:$AE$49,8,0)</f>
        <v>#REF!</v>
      </c>
      <c r="C2398" s="26"/>
      <c r="D2398" s="31" t="e">
        <f>VLOOKUP($A2398,'CBT Wages'!$B$6:$AE$49,9,0)</f>
        <v>#REF!</v>
      </c>
      <c r="E2398" s="31" t="e">
        <f>VLOOKUP($A2398,'CBT Wages'!$B$6:$AE$49,10,0)</f>
        <v>#REF!</v>
      </c>
      <c r="F2398" s="31" t="e">
        <f>VLOOKUP($A2398,'CBT Wages'!$B$6:$AE$49,14,0)</f>
        <v>#REF!</v>
      </c>
      <c r="G2398" s="32" t="e">
        <f>VLOOKUP($A2398,'CBT Wages'!$B$6:$AE$49,5,0)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>
      <c r="A2399" s="34" t="s">
        <v>350</v>
      </c>
      <c r="B2399" s="31" t="e">
        <f>VLOOKUP($A2398,'CBT Wages'!$B$6:$AE$49,3,0)</f>
        <v>#REF!</v>
      </c>
      <c r="C2399" s="21"/>
      <c r="D2399" s="21"/>
      <c r="E2399" s="35"/>
      <c r="F2399" s="35"/>
      <c r="G2399" s="35"/>
      <c r="H2399" s="151" t="s">
        <v>351</v>
      </c>
      <c r="I2399" s="174">
        <v>0</v>
      </c>
      <c r="J2399" s="176"/>
      <c r="K2399" s="174">
        <v>0</v>
      </c>
    </row>
    <row r="2400" spans="1:11">
      <c r="A2400" s="36" t="s">
        <v>352</v>
      </c>
      <c r="B2400" s="27" t="e">
        <f>VLOOKUP($A2398,'CBT Wages'!$B$6:$AE$49,4,0)</f>
        <v>#REF!</v>
      </c>
      <c r="C2400" s="21"/>
      <c r="D2400" s="21"/>
      <c r="E2400" s="28" t="s">
        <v>322</v>
      </c>
      <c r="F2400" s="37" t="e">
        <f>VLOOKUP($A2398,'CBT OT'!$B$6:$O$431,9,0)</f>
        <v>#REF!</v>
      </c>
      <c r="G2400" s="38"/>
      <c r="H2400" s="152"/>
      <c r="I2400" s="175"/>
      <c r="J2400" s="177"/>
      <c r="K2400" s="175"/>
    </row>
    <row r="2401" spans="1:11">
      <c r="A2401" s="39" t="s">
        <v>353</v>
      </c>
      <c r="B2401" s="40" t="e">
        <f>VLOOKUP($A2398,'CBT Wages'!$B$6:$AR$49,44,0)</f>
        <v>#REF!</v>
      </c>
      <c r="C2401" s="41"/>
      <c r="D2401" s="41"/>
      <c r="E2401" s="35" t="s">
        <v>354</v>
      </c>
      <c r="F2401" s="37" t="e">
        <f>VLOOKUP($A2398,'CBT OT'!$B$6:$V$431,16,0)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>
      <c r="A2402" s="168" t="s">
        <v>356</v>
      </c>
      <c r="B2402" s="169"/>
      <c r="C2402" s="163" t="s">
        <v>357</v>
      </c>
      <c r="D2402" s="164"/>
      <c r="E2402" s="45"/>
      <c r="F2402" s="170" t="s">
        <v>358</v>
      </c>
      <c r="G2402" s="164"/>
      <c r="H2402" s="171" t="s">
        <v>359</v>
      </c>
      <c r="I2402" s="161"/>
      <c r="J2402" s="172" t="s">
        <v>360</v>
      </c>
      <c r="K2402" s="173"/>
    </row>
    <row r="2403" spans="1:11">
      <c r="A2403" s="46" t="s">
        <v>361</v>
      </c>
      <c r="B2403" s="47" t="e">
        <f>VLOOKUP($A2398,'CBT Wages'!$B$6:$AE$49,15,0)</f>
        <v>#REF!</v>
      </c>
      <c r="C2403" s="31" t="e">
        <f>VLOOKUP($A2398,'CBT Wages'!$B$6:$AE$49,20,0)</f>
        <v>#REF!</v>
      </c>
      <c r="D2403" s="48"/>
      <c r="E2403" s="49"/>
      <c r="F2403" s="153" t="e">
        <f>SUM(C2403:E2403)</f>
        <v>#REF!</v>
      </c>
      <c r="G2403" s="154"/>
      <c r="H2403" s="34" t="s">
        <v>362</v>
      </c>
      <c r="I2403" s="26" t="e">
        <f>VLOOKUP($A2398,'CBT Wages'!$B$6:$AE$49,29,0)</f>
        <v>#REF!</v>
      </c>
      <c r="J2403" s="155"/>
      <c r="K2403" s="156"/>
    </row>
    <row r="2404" spans="1:11" ht="14.25">
      <c r="A2404" s="46" t="s">
        <v>363</v>
      </c>
      <c r="B2404" s="50" t="e">
        <f>VLOOKUP($A2398,'CBT Wages'!$B$6:$AE$49,16,0)</f>
        <v>#REF!</v>
      </c>
      <c r="C2404" s="51" t="e">
        <f>VLOOKUP($A2398,'CBT Wages'!$B$6:$AE$49,21,0)</f>
        <v>#REF!</v>
      </c>
      <c r="D2404" s="52"/>
      <c r="E2404" s="38"/>
      <c r="F2404" s="157" t="e">
        <f>SUM(C2404:E2404)</f>
        <v>#REF!</v>
      </c>
      <c r="G2404" s="158"/>
      <c r="H2404" s="36" t="s">
        <v>364</v>
      </c>
      <c r="I2404" s="68" t="e">
        <f>VLOOKUP($A2398,'CBT Wages'!$B$6:$AE$49,28,0)</f>
        <v>#REF!</v>
      </c>
      <c r="J2404" s="159" t="e">
        <f>F2411-I2411</f>
        <v>#REF!</v>
      </c>
      <c r="K2404" s="160"/>
    </row>
    <row r="2405" spans="1:11">
      <c r="A2405" s="46" t="s">
        <v>365</v>
      </c>
      <c r="B2405" s="50" t="e">
        <f>VLOOKUP($A2398,'CBT Wages'!$B$6:$AE$49,17,0)</f>
        <v>#REF!</v>
      </c>
      <c r="C2405" s="51" t="e">
        <f>VLOOKUP($A2398,'CBT Wages'!$B$6:$AE$49,22,0)</f>
        <v>#REF!</v>
      </c>
      <c r="D2405" s="52"/>
      <c r="E2405" s="38"/>
      <c r="F2405" s="157" t="e">
        <f>SUM(C2405:E2405)</f>
        <v>#REF!</v>
      </c>
      <c r="G2405" s="158"/>
      <c r="H2405" s="36" t="s">
        <v>366</v>
      </c>
      <c r="I2405" s="68" t="e">
        <f>VLOOKUP($A2398,'CBT Wages'!$B$6:$AE$49,30,0)</f>
        <v>#REF!</v>
      </c>
      <c r="J2405" s="161" t="s">
        <v>367</v>
      </c>
      <c r="K2405" s="162"/>
    </row>
    <row r="2406" spans="1:11">
      <c r="A2406" s="46" t="s">
        <v>368</v>
      </c>
      <c r="B2406" s="50">
        <v>0</v>
      </c>
      <c r="C2406" s="51">
        <v>0</v>
      </c>
      <c r="D2406" s="52"/>
      <c r="E2406" s="38"/>
      <c r="F2406" s="157">
        <f>SUM(D2406:E2406)</f>
        <v>0</v>
      </c>
      <c r="G2406" s="158"/>
      <c r="H2406" s="36" t="s">
        <v>369</v>
      </c>
      <c r="I2406" s="68"/>
      <c r="J2406" s="163"/>
      <c r="K2406" s="164"/>
    </row>
    <row r="2407" spans="1:11">
      <c r="A2407" s="46" t="s">
        <v>370</v>
      </c>
      <c r="B2407" s="50" t="e">
        <f>VLOOKUP($A2398,'CBT Wages'!$B$6:$AE$49,18,0)</f>
        <v>#REF!</v>
      </c>
      <c r="C2407" s="51" t="e">
        <f>VLOOKUP($A2398,'CBT Wages'!$B$6:$AE$49,23,0)</f>
        <v>#REF!</v>
      </c>
      <c r="D2407" s="52"/>
      <c r="E2407" s="38"/>
      <c r="F2407" s="157" t="e">
        <f>SUM(C2407:E2407)</f>
        <v>#REF!</v>
      </c>
      <c r="G2407" s="158"/>
      <c r="H2407" s="36" t="s">
        <v>371</v>
      </c>
      <c r="I2407" s="68"/>
      <c r="J2407" s="163"/>
      <c r="K2407" s="164"/>
    </row>
    <row r="2408" spans="1:11">
      <c r="A2408" s="46" t="s">
        <v>372</v>
      </c>
      <c r="B2408" s="53">
        <v>0</v>
      </c>
      <c r="C2408" s="51" t="e">
        <f>VLOOKUP($A2398,'CBT Wages'!$B$6:$AE$49,25,0)</f>
        <v>#REF!</v>
      </c>
      <c r="D2408" s="52"/>
      <c r="E2408" s="38"/>
      <c r="F2408" s="157" t="e">
        <f>SUM(C2408:E2408)</f>
        <v>#REF!</v>
      </c>
      <c r="G2408" s="158"/>
      <c r="H2408" s="51"/>
      <c r="I2408" s="68"/>
      <c r="J2408" s="163"/>
      <c r="K2408" s="164"/>
    </row>
    <row r="2409" spans="1:11">
      <c r="A2409" s="46" t="s">
        <v>374</v>
      </c>
      <c r="B2409" s="53">
        <v>0</v>
      </c>
      <c r="C2409" s="51" t="e">
        <f>VLOOKUP($A2398,'CBT Wages'!$B$6:$AE$49,26,0)</f>
        <v>#REF!</v>
      </c>
      <c r="D2409" s="52"/>
      <c r="E2409" s="38"/>
      <c r="F2409" s="157" t="e">
        <f>SUM(C2409:E2409)</f>
        <v>#REF!</v>
      </c>
      <c r="G2409" s="158"/>
      <c r="H2409" s="51"/>
      <c r="I2409" s="68"/>
      <c r="J2409" s="163"/>
      <c r="K2409" s="164"/>
    </row>
    <row r="2410" spans="1:11">
      <c r="A2410" s="54" t="s">
        <v>375</v>
      </c>
      <c r="B2410" s="55"/>
      <c r="C2410" s="143"/>
      <c r="D2410" s="144"/>
      <c r="E2410" s="42"/>
      <c r="F2410" s="143">
        <f>SUM(D2410:E2410)</f>
        <v>0</v>
      </c>
      <c r="G2410" s="145"/>
      <c r="H2410" s="40"/>
      <c r="I2410" s="69"/>
      <c r="J2410" s="165"/>
      <c r="K2410" s="152"/>
    </row>
    <row r="2411" spans="1:11">
      <c r="A2411" s="56" t="s">
        <v>320</v>
      </c>
      <c r="B2411" s="57" t="e">
        <f>SUM(B2403:B2410)</f>
        <v>#REF!</v>
      </c>
      <c r="C2411" s="146" t="e">
        <f>SUM(C2403:D2410)</f>
        <v>#REF!</v>
      </c>
      <c r="D2411" s="147"/>
      <c r="E2411" s="58"/>
      <c r="F2411" s="146" t="e">
        <f>SUM(F2403:F2410)+F2401</f>
        <v>#REF!</v>
      </c>
      <c r="G2411" s="148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Wages'!$B$6:$AF$49,6,0)</f>
        <v>#REF!</v>
      </c>
    </row>
    <row r="2413" spans="1:11" ht="15.75">
      <c r="A2413" s="20" t="s">
        <v>337</v>
      </c>
      <c r="B2413" s="21"/>
      <c r="C2413" s="21"/>
      <c r="D2413" s="21"/>
      <c r="E2413" s="178" t="str">
        <f>+$E$1</f>
        <v>Salary Slip Oct 2019</v>
      </c>
      <c r="F2413" s="178"/>
      <c r="G2413" s="178"/>
      <c r="H2413" s="178"/>
      <c r="I2413" s="178"/>
      <c r="J2413" s="178"/>
      <c r="K2413" s="179"/>
    </row>
    <row r="2414" spans="1:11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>
      <c r="A2416" s="76" t="e">
        <f>+'CBT Wages'!#REF!</f>
        <v>#REF!</v>
      </c>
      <c r="B2416" s="31" t="e">
        <f>VLOOKUP($A2416,'CBT Wages'!$B$6:$AE$49,8,0)</f>
        <v>#REF!</v>
      </c>
      <c r="C2416" s="26"/>
      <c r="D2416" s="31" t="e">
        <f>VLOOKUP($A2416,'CBT Wages'!$B$6:$AE$49,9,0)</f>
        <v>#REF!</v>
      </c>
      <c r="E2416" s="31" t="e">
        <f>VLOOKUP($A2416,'CBT Wages'!$B$6:$AE$49,10,0)</f>
        <v>#REF!</v>
      </c>
      <c r="F2416" s="31" t="e">
        <f>VLOOKUP($A2416,'CBT Wages'!$B$6:$AE$49,14,0)</f>
        <v>#REF!</v>
      </c>
      <c r="G2416" s="32" t="e">
        <f>VLOOKUP($A2416,'CBT Wages'!$B$6:$AE$49,5,0)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>
      <c r="A2417" s="34" t="s">
        <v>350</v>
      </c>
      <c r="B2417" s="31" t="e">
        <f>VLOOKUP($A2416,'CBT Wages'!$B$6:$AE$49,3,0)</f>
        <v>#REF!</v>
      </c>
      <c r="C2417" s="21"/>
      <c r="D2417" s="21"/>
      <c r="E2417" s="35"/>
      <c r="F2417" s="35"/>
      <c r="G2417" s="35"/>
      <c r="H2417" s="151" t="s">
        <v>351</v>
      </c>
      <c r="I2417" s="174">
        <v>0</v>
      </c>
      <c r="J2417" s="176"/>
      <c r="K2417" s="174">
        <v>0</v>
      </c>
    </row>
    <row r="2418" spans="1:11">
      <c r="A2418" s="36" t="s">
        <v>352</v>
      </c>
      <c r="B2418" s="27" t="e">
        <f>VLOOKUP($A2416,'CBT Wages'!$B$6:$AE$49,4,0)</f>
        <v>#REF!</v>
      </c>
      <c r="C2418" s="21"/>
      <c r="D2418" s="21"/>
      <c r="E2418" s="28" t="s">
        <v>322</v>
      </c>
      <c r="F2418" s="37" t="e">
        <f>VLOOKUP($A2416,'CBT OT'!$B$6:$O$431,9,0)</f>
        <v>#REF!</v>
      </c>
      <c r="G2418" s="38"/>
      <c r="H2418" s="152"/>
      <c r="I2418" s="175"/>
      <c r="J2418" s="177"/>
      <c r="K2418" s="175"/>
    </row>
    <row r="2419" spans="1:11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OT'!$B$6:$V$431,16,0)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>
      <c r="A2420" s="168" t="s">
        <v>356</v>
      </c>
      <c r="B2420" s="169"/>
      <c r="C2420" s="163" t="s">
        <v>357</v>
      </c>
      <c r="D2420" s="164"/>
      <c r="E2420" s="45"/>
      <c r="F2420" s="170" t="s">
        <v>358</v>
      </c>
      <c r="G2420" s="164"/>
      <c r="H2420" s="171" t="s">
        <v>359</v>
      </c>
      <c r="I2420" s="161"/>
      <c r="J2420" s="172" t="s">
        <v>360</v>
      </c>
      <c r="K2420" s="173"/>
    </row>
    <row r="2421" spans="1:11">
      <c r="A2421" s="46" t="s">
        <v>361</v>
      </c>
      <c r="B2421" s="47" t="e">
        <f>VLOOKUP($A2416,'CBT Wages'!$B$6:$AE$49,15,0)</f>
        <v>#REF!</v>
      </c>
      <c r="C2421" s="31" t="e">
        <f>VLOOKUP($A2416,'CBT Wages'!$B$6:$AE$49,20,0)</f>
        <v>#REF!</v>
      </c>
      <c r="D2421" s="48"/>
      <c r="E2421" s="49"/>
      <c r="F2421" s="153" t="e">
        <f>SUM(C2421:E2421)</f>
        <v>#REF!</v>
      </c>
      <c r="G2421" s="154"/>
      <c r="H2421" s="34" t="s">
        <v>362</v>
      </c>
      <c r="I2421" s="26" t="e">
        <f>VLOOKUP($A2416,'CBT Wages'!$B$6:$AE$49,29,0)</f>
        <v>#REF!</v>
      </c>
      <c r="J2421" s="155"/>
      <c r="K2421" s="156"/>
    </row>
    <row r="2422" spans="1:11" ht="14.25">
      <c r="A2422" s="46" t="s">
        <v>363</v>
      </c>
      <c r="B2422" s="50" t="e">
        <f>VLOOKUP($A2416,'CBT Wages'!$B$6:$AE$49,16,0)</f>
        <v>#REF!</v>
      </c>
      <c r="C2422" s="51" t="e">
        <f>VLOOKUP($A2416,'CBT Wages'!$B$6:$AE$49,21,0)</f>
        <v>#REF!</v>
      </c>
      <c r="D2422" s="52"/>
      <c r="E2422" s="38"/>
      <c r="F2422" s="157" t="e">
        <f>SUM(C2422:E2422)</f>
        <v>#REF!</v>
      </c>
      <c r="G2422" s="158"/>
      <c r="H2422" s="36" t="s">
        <v>364</v>
      </c>
      <c r="I2422" s="68" t="e">
        <f>VLOOKUP($A2416,'CBT Wages'!$B$6:$AE$49,28,0)</f>
        <v>#REF!</v>
      </c>
      <c r="J2422" s="159" t="e">
        <f>F2429-I2429</f>
        <v>#REF!</v>
      </c>
      <c r="K2422" s="160"/>
    </row>
    <row r="2423" spans="1:11">
      <c r="A2423" s="46" t="s">
        <v>365</v>
      </c>
      <c r="B2423" s="50" t="e">
        <f>VLOOKUP($A2416,'CBT Wages'!$B$6:$AE$49,17,0)</f>
        <v>#REF!</v>
      </c>
      <c r="C2423" s="51" t="e">
        <f>VLOOKUP($A2416,'CBT Wages'!$B$6:$AE$49,22,0)</f>
        <v>#REF!</v>
      </c>
      <c r="D2423" s="52"/>
      <c r="E2423" s="38"/>
      <c r="F2423" s="157" t="e">
        <f>SUM(C2423:E2423)</f>
        <v>#REF!</v>
      </c>
      <c r="G2423" s="158"/>
      <c r="H2423" s="36" t="s">
        <v>366</v>
      </c>
      <c r="I2423" s="68" t="e">
        <f>VLOOKUP($A2416,'CBT Wages'!$B$6:$AE$49,30,0)</f>
        <v>#REF!</v>
      </c>
      <c r="J2423" s="161" t="s">
        <v>367</v>
      </c>
      <c r="K2423" s="162"/>
    </row>
    <row r="2424" spans="1:11">
      <c r="A2424" s="46" t="s">
        <v>368</v>
      </c>
      <c r="B2424" s="50">
        <v>0</v>
      </c>
      <c r="C2424" s="51">
        <v>0</v>
      </c>
      <c r="D2424" s="52"/>
      <c r="E2424" s="38"/>
      <c r="F2424" s="157">
        <f>SUM(D2424:E2424)</f>
        <v>0</v>
      </c>
      <c r="G2424" s="158"/>
      <c r="H2424" s="36" t="s">
        <v>369</v>
      </c>
      <c r="I2424" s="68"/>
      <c r="J2424" s="163"/>
      <c r="K2424" s="164"/>
    </row>
    <row r="2425" spans="1:11">
      <c r="A2425" s="46" t="s">
        <v>370</v>
      </c>
      <c r="B2425" s="50" t="e">
        <f>VLOOKUP($A2416,'CBT Wages'!$B$6:$AE$49,18,0)</f>
        <v>#REF!</v>
      </c>
      <c r="C2425" s="51" t="e">
        <f>VLOOKUP($A2416,'CBT Wages'!$B$6:$AE$49,23,0)</f>
        <v>#REF!</v>
      </c>
      <c r="D2425" s="52"/>
      <c r="E2425" s="38"/>
      <c r="F2425" s="157" t="e">
        <f>SUM(C2425:E2425)</f>
        <v>#REF!</v>
      </c>
      <c r="G2425" s="158"/>
      <c r="H2425" s="36" t="s">
        <v>371</v>
      </c>
      <c r="I2425" s="68"/>
      <c r="J2425" s="163"/>
      <c r="K2425" s="164"/>
    </row>
    <row r="2426" spans="1:11">
      <c r="A2426" s="46" t="s">
        <v>372</v>
      </c>
      <c r="B2426" s="53">
        <v>0</v>
      </c>
      <c r="C2426" s="51" t="e">
        <f>VLOOKUP($A2416,'CBT Wages'!$B$6:$AE$49,25,0)</f>
        <v>#REF!</v>
      </c>
      <c r="D2426" s="52"/>
      <c r="E2426" s="38"/>
      <c r="F2426" s="157" t="e">
        <f>SUM(C2426:E2426)</f>
        <v>#REF!</v>
      </c>
      <c r="G2426" s="158"/>
      <c r="H2426" s="51"/>
      <c r="I2426" s="68"/>
      <c r="J2426" s="163"/>
      <c r="K2426" s="164"/>
    </row>
    <row r="2427" spans="1:11">
      <c r="A2427" s="46" t="s">
        <v>374</v>
      </c>
      <c r="B2427" s="53">
        <v>0</v>
      </c>
      <c r="C2427" s="51" t="e">
        <f>VLOOKUP($A2416,'CBT Wages'!$B$6:$AE$49,26,0)</f>
        <v>#REF!</v>
      </c>
      <c r="D2427" s="52"/>
      <c r="E2427" s="38"/>
      <c r="F2427" s="157" t="e">
        <f>SUM(C2427:E2427)</f>
        <v>#REF!</v>
      </c>
      <c r="G2427" s="158"/>
      <c r="H2427" s="51"/>
      <c r="I2427" s="68"/>
      <c r="J2427" s="163"/>
      <c r="K2427" s="164"/>
    </row>
    <row r="2428" spans="1:11">
      <c r="A2428" s="54" t="s">
        <v>375</v>
      </c>
      <c r="B2428" s="55"/>
      <c r="C2428" s="143"/>
      <c r="D2428" s="144"/>
      <c r="E2428" s="42"/>
      <c r="F2428" s="143">
        <f>SUM(D2428:E2428)</f>
        <v>0</v>
      </c>
      <c r="G2428" s="145"/>
      <c r="H2428" s="40"/>
      <c r="I2428" s="69"/>
      <c r="J2428" s="165"/>
      <c r="K2428" s="152"/>
    </row>
    <row r="2429" spans="1:11">
      <c r="A2429" s="56" t="s">
        <v>320</v>
      </c>
      <c r="B2429" s="57" t="e">
        <f>SUM(B2421:B2428)</f>
        <v>#REF!</v>
      </c>
      <c r="C2429" s="146" t="e">
        <f>SUM(C2421:D2428)</f>
        <v>#REF!</v>
      </c>
      <c r="D2429" s="147"/>
      <c r="E2429" s="58"/>
      <c r="F2429" s="146" t="e">
        <f>SUM(F2421:F2428)+F2419</f>
        <v>#REF!</v>
      </c>
      <c r="G2429" s="148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>
      <c r="A2431" s="20" t="s">
        <v>337</v>
      </c>
      <c r="B2431" s="21"/>
      <c r="C2431" s="21"/>
      <c r="D2431" s="21"/>
      <c r="E2431" s="166"/>
      <c r="F2431" s="166"/>
      <c r="G2431" s="166"/>
      <c r="H2431" s="166"/>
      <c r="I2431" s="166"/>
      <c r="J2431" s="166"/>
      <c r="K2431" s="167"/>
    </row>
    <row r="2432" spans="1:11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>
      <c r="A2434" s="76" t="e">
        <f>+'CBT Wages'!#REF!</f>
        <v>#REF!</v>
      </c>
      <c r="B2434" s="31" t="e">
        <f>VLOOKUP($A2434,'CBT Wages'!$B$6:$AE$49,8,0)</f>
        <v>#REF!</v>
      </c>
      <c r="C2434" s="26"/>
      <c r="D2434" s="31" t="e">
        <f>VLOOKUP($A2434,'CBT Wages'!$B$6:$AE$49,9,0)</f>
        <v>#REF!</v>
      </c>
      <c r="E2434" s="31" t="e">
        <f>VLOOKUP($A2434,'CBT Wages'!$B$6:$AE$49,10,0)</f>
        <v>#REF!</v>
      </c>
      <c r="F2434" s="31" t="e">
        <f>VLOOKUP($A2434,'CBT Wages'!$B$6:$AE$49,14,0)</f>
        <v>#REF!</v>
      </c>
      <c r="G2434" s="32" t="e">
        <f>VLOOKUP($A2434,'CBT Wages'!$B$6:$AE$49,5,0)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>
      <c r="A2435" s="34" t="s">
        <v>350</v>
      </c>
      <c r="B2435" s="31" t="e">
        <f>VLOOKUP($A2434,'CBT Wages'!$B$6:$AE$49,3,0)</f>
        <v>#REF!</v>
      </c>
      <c r="C2435" s="21"/>
      <c r="D2435" s="21"/>
      <c r="E2435" s="35"/>
      <c r="F2435" s="35"/>
      <c r="G2435" s="35"/>
      <c r="H2435" s="151" t="s">
        <v>351</v>
      </c>
      <c r="I2435" s="174">
        <v>0</v>
      </c>
      <c r="J2435" s="176"/>
      <c r="K2435" s="174">
        <v>0</v>
      </c>
    </row>
    <row r="2436" spans="1:11">
      <c r="A2436" s="36" t="s">
        <v>352</v>
      </c>
      <c r="B2436" s="27" t="e">
        <f>VLOOKUP($A2434,'CBT Wages'!$B$6:$AE$49,4,0)</f>
        <v>#REF!</v>
      </c>
      <c r="C2436" s="21"/>
      <c r="D2436" s="21"/>
      <c r="E2436" s="28" t="s">
        <v>322</v>
      </c>
      <c r="F2436" s="37" t="e">
        <f>VLOOKUP($A2434,'CBT OT'!$B$6:$O$431,9,0)</f>
        <v>#REF!</v>
      </c>
      <c r="G2436" s="38"/>
      <c r="H2436" s="152"/>
      <c r="I2436" s="175"/>
      <c r="J2436" s="177"/>
      <c r="K2436" s="175"/>
    </row>
    <row r="2437" spans="1:11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OT'!$B$6:$V$431,16,0)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>
      <c r="A2438" s="168" t="s">
        <v>356</v>
      </c>
      <c r="B2438" s="169"/>
      <c r="C2438" s="163" t="s">
        <v>357</v>
      </c>
      <c r="D2438" s="164"/>
      <c r="E2438" s="45"/>
      <c r="F2438" s="170" t="s">
        <v>358</v>
      </c>
      <c r="G2438" s="164"/>
      <c r="H2438" s="171" t="s">
        <v>359</v>
      </c>
      <c r="I2438" s="161"/>
      <c r="J2438" s="172" t="s">
        <v>360</v>
      </c>
      <c r="K2438" s="173"/>
    </row>
    <row r="2439" spans="1:11">
      <c r="A2439" s="46" t="s">
        <v>361</v>
      </c>
      <c r="B2439" s="47" t="e">
        <f>VLOOKUP($A2434,'CBT Wages'!$B$6:$AE$49,15,0)</f>
        <v>#REF!</v>
      </c>
      <c r="C2439" s="31" t="e">
        <f>VLOOKUP($A2434,'CBT Wages'!$B$6:$AE$49,20,0)</f>
        <v>#REF!</v>
      </c>
      <c r="D2439" s="48"/>
      <c r="E2439" s="49"/>
      <c r="F2439" s="153" t="e">
        <f>SUM(C2439:E2439)</f>
        <v>#REF!</v>
      </c>
      <c r="G2439" s="154"/>
      <c r="H2439" s="34" t="s">
        <v>362</v>
      </c>
      <c r="I2439" s="26" t="e">
        <f>VLOOKUP($A2434,'CBT Wages'!$B$6:$AE$49,29,0)</f>
        <v>#REF!</v>
      </c>
      <c r="J2439" s="155"/>
      <c r="K2439" s="156"/>
    </row>
    <row r="2440" spans="1:11" ht="14.25">
      <c r="A2440" s="46" t="s">
        <v>363</v>
      </c>
      <c r="B2440" s="50" t="e">
        <f>VLOOKUP($A2434,'CBT Wages'!$B$6:$AE$49,16,0)</f>
        <v>#REF!</v>
      </c>
      <c r="C2440" s="51" t="e">
        <f>VLOOKUP($A2434,'CBT Wages'!$B$6:$AE$49,21,0)</f>
        <v>#REF!</v>
      </c>
      <c r="D2440" s="52"/>
      <c r="E2440" s="38"/>
      <c r="F2440" s="157" t="e">
        <f>SUM(C2440:E2440)</f>
        <v>#REF!</v>
      </c>
      <c r="G2440" s="158"/>
      <c r="H2440" s="36" t="s">
        <v>364</v>
      </c>
      <c r="I2440" s="68" t="e">
        <f>VLOOKUP($A2434,'CBT Wages'!$B$6:$AE$49,28,0)</f>
        <v>#REF!</v>
      </c>
      <c r="J2440" s="159" t="e">
        <f>F2447-I2447</f>
        <v>#REF!</v>
      </c>
      <c r="K2440" s="160"/>
    </row>
    <row r="2441" spans="1:11">
      <c r="A2441" s="46" t="s">
        <v>365</v>
      </c>
      <c r="B2441" s="50" t="e">
        <f>VLOOKUP($A2434,'CBT Wages'!$B$6:$AE$49,17,0)</f>
        <v>#REF!</v>
      </c>
      <c r="C2441" s="51" t="e">
        <f>VLOOKUP($A2434,'CBT Wages'!$B$6:$AE$49,22,0)</f>
        <v>#REF!</v>
      </c>
      <c r="D2441" s="52"/>
      <c r="E2441" s="38"/>
      <c r="F2441" s="157" t="e">
        <f>SUM(C2441:E2441)</f>
        <v>#REF!</v>
      </c>
      <c r="G2441" s="158"/>
      <c r="H2441" s="36" t="s">
        <v>366</v>
      </c>
      <c r="I2441" s="68" t="e">
        <f>VLOOKUP($A2434,'CBT Wages'!$B$6:$AE$49,30,0)</f>
        <v>#REF!</v>
      </c>
      <c r="J2441" s="161" t="s">
        <v>367</v>
      </c>
      <c r="K2441" s="162"/>
    </row>
    <row r="2442" spans="1:11">
      <c r="A2442" s="46" t="s">
        <v>368</v>
      </c>
      <c r="B2442" s="50">
        <v>0</v>
      </c>
      <c r="C2442" s="51">
        <v>0</v>
      </c>
      <c r="D2442" s="52"/>
      <c r="E2442" s="38"/>
      <c r="F2442" s="157">
        <f>SUM(D2442:E2442)</f>
        <v>0</v>
      </c>
      <c r="G2442" s="158"/>
      <c r="H2442" s="36" t="s">
        <v>369</v>
      </c>
      <c r="I2442" s="68"/>
      <c r="J2442" s="163"/>
      <c r="K2442" s="164"/>
    </row>
    <row r="2443" spans="1:11">
      <c r="A2443" s="46" t="s">
        <v>370</v>
      </c>
      <c r="B2443" s="50" t="e">
        <f>VLOOKUP($A2434,'CBT Wages'!$B$6:$AE$49,18,0)</f>
        <v>#REF!</v>
      </c>
      <c r="C2443" s="51" t="e">
        <f>VLOOKUP($A2434,'CBT Wages'!$B$6:$AE$49,23,0)</f>
        <v>#REF!</v>
      </c>
      <c r="D2443" s="52"/>
      <c r="E2443" s="38"/>
      <c r="F2443" s="157" t="e">
        <f>SUM(C2443:E2443)</f>
        <v>#REF!</v>
      </c>
      <c r="G2443" s="158"/>
      <c r="H2443" s="36" t="s">
        <v>371</v>
      </c>
      <c r="I2443" s="68"/>
      <c r="J2443" s="163"/>
      <c r="K2443" s="164"/>
    </row>
    <row r="2444" spans="1:11">
      <c r="A2444" s="46" t="s">
        <v>372</v>
      </c>
      <c r="B2444" s="53">
        <v>0</v>
      </c>
      <c r="C2444" s="51" t="e">
        <f>VLOOKUP($A2434,'CBT Wages'!$B$6:$AE$49,25,0)</f>
        <v>#REF!</v>
      </c>
      <c r="D2444" s="52"/>
      <c r="E2444" s="38"/>
      <c r="F2444" s="157" t="e">
        <f>SUM(C2444:E2444)</f>
        <v>#REF!</v>
      </c>
      <c r="G2444" s="158"/>
      <c r="H2444" s="51"/>
      <c r="I2444" s="68"/>
      <c r="J2444" s="163"/>
      <c r="K2444" s="164"/>
    </row>
    <row r="2445" spans="1:11">
      <c r="A2445" s="46" t="s">
        <v>374</v>
      </c>
      <c r="B2445" s="53">
        <v>0</v>
      </c>
      <c r="C2445" s="51" t="e">
        <f>VLOOKUP($A2434,'CBT Wages'!$B$6:$AE$49,26,0)</f>
        <v>#REF!</v>
      </c>
      <c r="D2445" s="52"/>
      <c r="E2445" s="38"/>
      <c r="F2445" s="157" t="e">
        <f>SUM(C2445:E2445)</f>
        <v>#REF!</v>
      </c>
      <c r="G2445" s="158"/>
      <c r="H2445" s="51"/>
      <c r="I2445" s="68"/>
      <c r="J2445" s="163"/>
      <c r="K2445" s="164"/>
    </row>
    <row r="2446" spans="1:11">
      <c r="A2446" s="54" t="s">
        <v>375</v>
      </c>
      <c r="B2446" s="55"/>
      <c r="C2446" s="143"/>
      <c r="D2446" s="144"/>
      <c r="E2446" s="42"/>
      <c r="F2446" s="143">
        <f>SUM(D2446:E2446)</f>
        <v>0</v>
      </c>
      <c r="G2446" s="145"/>
      <c r="H2446" s="40"/>
      <c r="I2446" s="69"/>
      <c r="J2446" s="165"/>
      <c r="K2446" s="152"/>
    </row>
    <row r="2447" spans="1:11">
      <c r="A2447" s="56" t="s">
        <v>320</v>
      </c>
      <c r="B2447" s="57" t="e">
        <f>SUM(B2439:B2446)</f>
        <v>#REF!</v>
      </c>
      <c r="C2447" s="146" t="e">
        <f>SUM(C2439:D2446)</f>
        <v>#REF!</v>
      </c>
      <c r="D2447" s="147"/>
      <c r="E2447" s="58"/>
      <c r="F2447" s="146" t="e">
        <f>SUM(F2439:F2446)+F2437</f>
        <v>#REF!</v>
      </c>
      <c r="G2447" s="148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>
      <c r="A2449" s="20" t="s">
        <v>337</v>
      </c>
      <c r="B2449" s="21"/>
      <c r="C2449" s="21"/>
      <c r="D2449" s="21"/>
      <c r="E2449" s="166"/>
      <c r="F2449" s="166"/>
      <c r="G2449" s="166"/>
      <c r="H2449" s="166"/>
      <c r="I2449" s="166"/>
      <c r="J2449" s="166"/>
      <c r="K2449" s="167"/>
    </row>
    <row r="2450" spans="1:11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>
      <c r="A2452" s="76" t="e">
        <f>+'CBT Wages'!#REF!</f>
        <v>#REF!</v>
      </c>
      <c r="B2452" s="31" t="e">
        <f>VLOOKUP($A2452,'CBT Wages'!$B$6:$AE$49,8,0)</f>
        <v>#REF!</v>
      </c>
      <c r="C2452" s="26"/>
      <c r="D2452" s="31" t="e">
        <f>VLOOKUP($A2452,'CBT Wages'!$B$6:$AE$49,9,0)</f>
        <v>#REF!</v>
      </c>
      <c r="E2452" s="31" t="e">
        <f>VLOOKUP($A2452,'CBT Wages'!$B$6:$AE$49,10,0)</f>
        <v>#REF!</v>
      </c>
      <c r="F2452" s="31" t="e">
        <f>VLOOKUP($A2452,'CBT Wages'!$B$6:$AE$49,14,0)</f>
        <v>#REF!</v>
      </c>
      <c r="G2452" s="32" t="e">
        <f>VLOOKUP($A2452,'CBT Wages'!$B$6:$AE$49,5,0)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>
      <c r="A2453" s="34" t="s">
        <v>350</v>
      </c>
      <c r="B2453" s="31" t="e">
        <f>VLOOKUP($A2452,'CBT Wages'!$B$6:$AE$49,3,0)</f>
        <v>#REF!</v>
      </c>
      <c r="C2453" s="21"/>
      <c r="D2453" s="21"/>
      <c r="E2453" s="35"/>
      <c r="F2453" s="35"/>
      <c r="G2453" s="35"/>
      <c r="H2453" s="151" t="s">
        <v>351</v>
      </c>
      <c r="I2453" s="174">
        <v>0</v>
      </c>
      <c r="J2453" s="176"/>
      <c r="K2453" s="174">
        <v>0</v>
      </c>
    </row>
    <row r="2454" spans="1:11">
      <c r="A2454" s="36" t="s">
        <v>352</v>
      </c>
      <c r="B2454" s="27" t="e">
        <f>VLOOKUP($A2452,'CBT Wages'!$B$6:$AE$49,4,0)</f>
        <v>#REF!</v>
      </c>
      <c r="C2454" s="21"/>
      <c r="D2454" s="21"/>
      <c r="E2454" s="28" t="s">
        <v>322</v>
      </c>
      <c r="F2454" s="37" t="e">
        <f>VLOOKUP($A2452,'CBT OT'!$B$6:$O$431,9,0)</f>
        <v>#REF!</v>
      </c>
      <c r="G2454" s="38"/>
      <c r="H2454" s="152"/>
      <c r="I2454" s="175"/>
      <c r="J2454" s="177"/>
      <c r="K2454" s="175"/>
    </row>
    <row r="2455" spans="1:11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OT'!$B$6:$V$431,16,0)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>
      <c r="A2456" s="168" t="s">
        <v>356</v>
      </c>
      <c r="B2456" s="169"/>
      <c r="C2456" s="163" t="s">
        <v>357</v>
      </c>
      <c r="D2456" s="164"/>
      <c r="E2456" s="45"/>
      <c r="F2456" s="170" t="s">
        <v>358</v>
      </c>
      <c r="G2456" s="164"/>
      <c r="H2456" s="171" t="s">
        <v>359</v>
      </c>
      <c r="I2456" s="161"/>
      <c r="J2456" s="172" t="s">
        <v>360</v>
      </c>
      <c r="K2456" s="173"/>
    </row>
    <row r="2457" spans="1:11">
      <c r="A2457" s="46" t="s">
        <v>361</v>
      </c>
      <c r="B2457" s="47" t="e">
        <f>VLOOKUP($A2452,'CBT Wages'!$B$6:$AE$49,15,0)</f>
        <v>#REF!</v>
      </c>
      <c r="C2457" s="31" t="e">
        <f>VLOOKUP($A2452,'CBT Wages'!$B$6:$AE$49,20,0)</f>
        <v>#REF!</v>
      </c>
      <c r="D2457" s="48"/>
      <c r="E2457" s="49"/>
      <c r="F2457" s="153" t="e">
        <f>SUM(C2457:E2457)</f>
        <v>#REF!</v>
      </c>
      <c r="G2457" s="154"/>
      <c r="H2457" s="34" t="s">
        <v>362</v>
      </c>
      <c r="I2457" s="26" t="e">
        <f>VLOOKUP($A2452,'CBT Wages'!$B$6:$AE$49,29,0)</f>
        <v>#REF!</v>
      </c>
      <c r="J2457" s="155"/>
      <c r="K2457" s="156"/>
    </row>
    <row r="2458" spans="1:11" ht="14.25">
      <c r="A2458" s="46" t="s">
        <v>363</v>
      </c>
      <c r="B2458" s="50" t="e">
        <f>VLOOKUP($A2452,'CBT Wages'!$B$6:$AE$49,16,0)</f>
        <v>#REF!</v>
      </c>
      <c r="C2458" s="51" t="e">
        <f>VLOOKUP($A2452,'CBT Wages'!$B$6:$AE$49,21,0)</f>
        <v>#REF!</v>
      </c>
      <c r="D2458" s="52"/>
      <c r="E2458" s="38"/>
      <c r="F2458" s="157" t="e">
        <f>SUM(C2458:E2458)</f>
        <v>#REF!</v>
      </c>
      <c r="G2458" s="158"/>
      <c r="H2458" s="36" t="s">
        <v>364</v>
      </c>
      <c r="I2458" s="68" t="e">
        <f>VLOOKUP($A2452,'CBT Wages'!$B$6:$AE$49,28,0)</f>
        <v>#REF!</v>
      </c>
      <c r="J2458" s="159" t="e">
        <f>F2465-I2465</f>
        <v>#REF!</v>
      </c>
      <c r="K2458" s="160"/>
    </row>
    <row r="2459" spans="1:11">
      <c r="A2459" s="46" t="s">
        <v>365</v>
      </c>
      <c r="B2459" s="50" t="e">
        <f>VLOOKUP($A2452,'CBT Wages'!$B$6:$AE$49,17,0)</f>
        <v>#REF!</v>
      </c>
      <c r="C2459" s="51" t="e">
        <f>VLOOKUP($A2452,'CBT Wages'!$B$6:$AE$49,22,0)</f>
        <v>#REF!</v>
      </c>
      <c r="D2459" s="52"/>
      <c r="E2459" s="38"/>
      <c r="F2459" s="157" t="e">
        <f>SUM(C2459:E2459)</f>
        <v>#REF!</v>
      </c>
      <c r="G2459" s="158"/>
      <c r="H2459" s="36" t="s">
        <v>366</v>
      </c>
      <c r="I2459" s="68" t="e">
        <f>VLOOKUP($A2452,'CBT Wages'!$B$6:$AE$49,30,0)</f>
        <v>#REF!</v>
      </c>
      <c r="J2459" s="161" t="s">
        <v>367</v>
      </c>
      <c r="K2459" s="162"/>
    </row>
    <row r="2460" spans="1:11">
      <c r="A2460" s="46" t="s">
        <v>368</v>
      </c>
      <c r="B2460" s="50">
        <v>0</v>
      </c>
      <c r="C2460" s="51">
        <v>0</v>
      </c>
      <c r="D2460" s="52"/>
      <c r="E2460" s="38"/>
      <c r="F2460" s="157">
        <f>SUM(D2460:E2460)</f>
        <v>0</v>
      </c>
      <c r="G2460" s="158"/>
      <c r="H2460" s="36" t="s">
        <v>369</v>
      </c>
      <c r="I2460" s="68"/>
      <c r="J2460" s="163"/>
      <c r="K2460" s="164"/>
    </row>
    <row r="2461" spans="1:11">
      <c r="A2461" s="46" t="s">
        <v>370</v>
      </c>
      <c r="B2461" s="50" t="e">
        <f>VLOOKUP($A2452,'CBT Wages'!$B$6:$AE$49,18,0)</f>
        <v>#REF!</v>
      </c>
      <c r="C2461" s="51" t="e">
        <f>VLOOKUP($A2452,'CBT Wages'!$B$6:$AE$49,23,0)</f>
        <v>#REF!</v>
      </c>
      <c r="D2461" s="52"/>
      <c r="E2461" s="38"/>
      <c r="F2461" s="157" t="e">
        <f>SUM(C2461:E2461)</f>
        <v>#REF!</v>
      </c>
      <c r="G2461" s="158"/>
      <c r="H2461" s="36" t="s">
        <v>371</v>
      </c>
      <c r="I2461" s="68"/>
      <c r="J2461" s="163"/>
      <c r="K2461" s="164"/>
    </row>
    <row r="2462" spans="1:11">
      <c r="A2462" s="46" t="s">
        <v>372</v>
      </c>
      <c r="B2462" s="53">
        <v>0</v>
      </c>
      <c r="C2462" s="51" t="e">
        <f>VLOOKUP($A2452,'CBT Wages'!$B$6:$AE$49,25,0)</f>
        <v>#REF!</v>
      </c>
      <c r="D2462" s="52"/>
      <c r="E2462" s="38"/>
      <c r="F2462" s="157" t="e">
        <f>SUM(C2462:E2462)</f>
        <v>#REF!</v>
      </c>
      <c r="G2462" s="158"/>
      <c r="H2462" s="51"/>
      <c r="I2462" s="68"/>
      <c r="J2462" s="163"/>
      <c r="K2462" s="164"/>
    </row>
    <row r="2463" spans="1:11">
      <c r="A2463" s="46" t="s">
        <v>374</v>
      </c>
      <c r="B2463" s="53">
        <v>0</v>
      </c>
      <c r="C2463" s="51" t="e">
        <f>VLOOKUP($A2452,'CBT Wages'!$B$6:$AE$49,26,0)</f>
        <v>#REF!</v>
      </c>
      <c r="D2463" s="52"/>
      <c r="E2463" s="38"/>
      <c r="F2463" s="157" t="e">
        <f>SUM(C2463:E2463)</f>
        <v>#REF!</v>
      </c>
      <c r="G2463" s="158"/>
      <c r="H2463" s="51"/>
      <c r="I2463" s="68"/>
      <c r="J2463" s="163"/>
      <c r="K2463" s="164"/>
    </row>
    <row r="2464" spans="1:11">
      <c r="A2464" s="54" t="s">
        <v>375</v>
      </c>
      <c r="B2464" s="55"/>
      <c r="C2464" s="143"/>
      <c r="D2464" s="144"/>
      <c r="E2464" s="42"/>
      <c r="F2464" s="143">
        <f>SUM(D2464:E2464)</f>
        <v>0</v>
      </c>
      <c r="G2464" s="145"/>
      <c r="H2464" s="40"/>
      <c r="I2464" s="69"/>
      <c r="J2464" s="165"/>
      <c r="K2464" s="152"/>
    </row>
    <row r="2465" spans="1:11">
      <c r="A2465" s="56" t="s">
        <v>320</v>
      </c>
      <c r="B2465" s="57" t="e">
        <f>SUM(B2457:B2464)</f>
        <v>#REF!</v>
      </c>
      <c r="C2465" s="146" t="e">
        <f>SUM(C2457:D2464)</f>
        <v>#REF!</v>
      </c>
      <c r="D2465" s="147"/>
      <c r="E2465" s="58"/>
      <c r="F2465" s="146" t="e">
        <f>SUM(F2457:F2464)+F2455</f>
        <v>#REF!</v>
      </c>
      <c r="G2465" s="148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>
      <c r="A2467" s="20" t="s">
        <v>337</v>
      </c>
      <c r="B2467" s="21"/>
      <c r="C2467" s="21"/>
      <c r="D2467" s="21"/>
      <c r="E2467" s="166"/>
      <c r="F2467" s="166"/>
      <c r="G2467" s="166"/>
      <c r="H2467" s="166"/>
      <c r="I2467" s="166"/>
      <c r="J2467" s="166"/>
      <c r="K2467" s="167"/>
    </row>
    <row r="2468" spans="1:11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>
      <c r="A2470" s="76" t="e">
        <f>+'CBT Wages'!#REF!</f>
        <v>#REF!</v>
      </c>
      <c r="B2470" s="31" t="e">
        <f>VLOOKUP($A2470,'CBT Wages'!$B$6:$AE$49,8,0)</f>
        <v>#REF!</v>
      </c>
      <c r="C2470" s="26"/>
      <c r="D2470" s="31" t="e">
        <f>VLOOKUP($A2470,'CBT Wages'!$B$6:$AE$49,9,0)</f>
        <v>#REF!</v>
      </c>
      <c r="E2470" s="31" t="e">
        <f>VLOOKUP($A2470,'CBT Wages'!$B$6:$AE$49,10,0)</f>
        <v>#REF!</v>
      </c>
      <c r="F2470" s="31" t="e">
        <f>VLOOKUP($A2470,'CBT Wages'!$B$6:$AE$49,14,0)</f>
        <v>#REF!</v>
      </c>
      <c r="G2470" s="32" t="e">
        <f>VLOOKUP($A2470,'CBT Wages'!$B$6:$AE$49,5,0)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>
      <c r="A2471" s="34" t="s">
        <v>350</v>
      </c>
      <c r="B2471" s="31" t="e">
        <f>VLOOKUP($A2470,'CBT Wages'!$B$6:$AE$49,3,0)</f>
        <v>#REF!</v>
      </c>
      <c r="C2471" s="21"/>
      <c r="D2471" s="21"/>
      <c r="E2471" s="35"/>
      <c r="F2471" s="35"/>
      <c r="G2471" s="35"/>
      <c r="H2471" s="151" t="s">
        <v>351</v>
      </c>
      <c r="I2471" s="174">
        <v>0</v>
      </c>
      <c r="J2471" s="176"/>
      <c r="K2471" s="174">
        <v>0</v>
      </c>
    </row>
    <row r="2472" spans="1:11">
      <c r="A2472" s="36" t="s">
        <v>352</v>
      </c>
      <c r="B2472" s="27" t="e">
        <f>VLOOKUP($A2470,'CBT Wages'!$B$6:$AE$49,4,0)</f>
        <v>#REF!</v>
      </c>
      <c r="C2472" s="21"/>
      <c r="D2472" s="21"/>
      <c r="E2472" s="28" t="s">
        <v>322</v>
      </c>
      <c r="F2472" s="37" t="e">
        <f>VLOOKUP($A2470,'CBT OT'!$B$6:$O$431,9,0)</f>
        <v>#REF!</v>
      </c>
      <c r="G2472" s="38"/>
      <c r="H2472" s="152"/>
      <c r="I2472" s="175"/>
      <c r="J2472" s="177"/>
      <c r="K2472" s="175"/>
    </row>
    <row r="2473" spans="1:11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OT'!$B$6:$V$431,16,0)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>
      <c r="A2474" s="168" t="s">
        <v>356</v>
      </c>
      <c r="B2474" s="169"/>
      <c r="C2474" s="163" t="s">
        <v>357</v>
      </c>
      <c r="D2474" s="164"/>
      <c r="E2474" s="45"/>
      <c r="F2474" s="170" t="s">
        <v>358</v>
      </c>
      <c r="G2474" s="164"/>
      <c r="H2474" s="171" t="s">
        <v>359</v>
      </c>
      <c r="I2474" s="161"/>
      <c r="J2474" s="172" t="s">
        <v>360</v>
      </c>
      <c r="K2474" s="173"/>
    </row>
    <row r="2475" spans="1:11">
      <c r="A2475" s="46" t="s">
        <v>361</v>
      </c>
      <c r="B2475" s="47" t="e">
        <f>VLOOKUP($A2470,'CBT Wages'!$B$6:$AE$49,15,0)</f>
        <v>#REF!</v>
      </c>
      <c r="C2475" s="31" t="e">
        <f>VLOOKUP($A2470,'CBT Wages'!$B$6:$AE$49,20,0)</f>
        <v>#REF!</v>
      </c>
      <c r="D2475" s="48"/>
      <c r="E2475" s="49"/>
      <c r="F2475" s="153" t="e">
        <f>SUM(C2475:E2475)</f>
        <v>#REF!</v>
      </c>
      <c r="G2475" s="154"/>
      <c r="H2475" s="34" t="s">
        <v>362</v>
      </c>
      <c r="I2475" s="26" t="e">
        <f>VLOOKUP($A2470,'CBT Wages'!$B$6:$AE$49,29,0)</f>
        <v>#REF!</v>
      </c>
      <c r="J2475" s="155"/>
      <c r="K2475" s="156"/>
    </row>
    <row r="2476" spans="1:11" ht="14.25">
      <c r="A2476" s="46" t="s">
        <v>363</v>
      </c>
      <c r="B2476" s="50" t="e">
        <f>VLOOKUP($A2470,'CBT Wages'!$B$6:$AE$49,16,0)</f>
        <v>#REF!</v>
      </c>
      <c r="C2476" s="51" t="e">
        <f>VLOOKUP($A2470,'CBT Wages'!$B$6:$AE$49,21,0)</f>
        <v>#REF!</v>
      </c>
      <c r="D2476" s="52"/>
      <c r="E2476" s="38"/>
      <c r="F2476" s="157" t="e">
        <f>SUM(C2476:E2476)</f>
        <v>#REF!</v>
      </c>
      <c r="G2476" s="158"/>
      <c r="H2476" s="36" t="s">
        <v>364</v>
      </c>
      <c r="I2476" s="68" t="e">
        <f>VLOOKUP($A2470,'CBT Wages'!$B$6:$AE$49,28,0)</f>
        <v>#REF!</v>
      </c>
      <c r="J2476" s="159" t="e">
        <f>F2483-I2483</f>
        <v>#REF!</v>
      </c>
      <c r="K2476" s="160"/>
    </row>
    <row r="2477" spans="1:11">
      <c r="A2477" s="46" t="s">
        <v>365</v>
      </c>
      <c r="B2477" s="50" t="e">
        <f>VLOOKUP($A2470,'CBT Wages'!$B$6:$AE$49,17,0)</f>
        <v>#REF!</v>
      </c>
      <c r="C2477" s="51" t="e">
        <f>VLOOKUP($A2470,'CBT Wages'!$B$6:$AE$49,22,0)</f>
        <v>#REF!</v>
      </c>
      <c r="D2477" s="52"/>
      <c r="E2477" s="38"/>
      <c r="F2477" s="157" t="e">
        <f>SUM(C2477:E2477)</f>
        <v>#REF!</v>
      </c>
      <c r="G2477" s="158"/>
      <c r="H2477" s="36" t="s">
        <v>366</v>
      </c>
      <c r="I2477" s="68" t="e">
        <f>VLOOKUP($A2470,'CBT Wages'!$B$6:$AE$49,30,0)</f>
        <v>#REF!</v>
      </c>
      <c r="J2477" s="161" t="s">
        <v>367</v>
      </c>
      <c r="K2477" s="162"/>
    </row>
    <row r="2478" spans="1:11">
      <c r="A2478" s="46" t="s">
        <v>368</v>
      </c>
      <c r="B2478" s="50">
        <v>0</v>
      </c>
      <c r="C2478" s="51">
        <v>0</v>
      </c>
      <c r="D2478" s="52"/>
      <c r="E2478" s="38"/>
      <c r="F2478" s="157">
        <f>SUM(D2478:E2478)</f>
        <v>0</v>
      </c>
      <c r="G2478" s="158"/>
      <c r="H2478" s="36" t="s">
        <v>369</v>
      </c>
      <c r="I2478" s="68"/>
      <c r="J2478" s="163"/>
      <c r="K2478" s="164"/>
    </row>
    <row r="2479" spans="1:11">
      <c r="A2479" s="46" t="s">
        <v>370</v>
      </c>
      <c r="B2479" s="50" t="e">
        <f>VLOOKUP($A2470,'CBT Wages'!$B$6:$AE$49,18,0)</f>
        <v>#REF!</v>
      </c>
      <c r="C2479" s="51" t="e">
        <f>VLOOKUP($A2470,'CBT Wages'!$B$6:$AE$49,23,0)</f>
        <v>#REF!</v>
      </c>
      <c r="D2479" s="52"/>
      <c r="E2479" s="38"/>
      <c r="F2479" s="157" t="e">
        <f>SUM(C2479:E2479)</f>
        <v>#REF!</v>
      </c>
      <c r="G2479" s="158"/>
      <c r="H2479" s="36" t="s">
        <v>371</v>
      </c>
      <c r="I2479" s="68"/>
      <c r="J2479" s="163"/>
      <c r="K2479" s="164"/>
    </row>
    <row r="2480" spans="1:11">
      <c r="A2480" s="46" t="s">
        <v>372</v>
      </c>
      <c r="B2480" s="53">
        <v>0</v>
      </c>
      <c r="C2480" s="51" t="e">
        <f>VLOOKUP($A2470,'CBT Wages'!$B$6:$AE$49,25,0)</f>
        <v>#REF!</v>
      </c>
      <c r="D2480" s="52"/>
      <c r="E2480" s="38"/>
      <c r="F2480" s="157" t="e">
        <f>SUM(C2480:E2480)</f>
        <v>#REF!</v>
      </c>
      <c r="G2480" s="158"/>
      <c r="H2480" s="51"/>
      <c r="I2480" s="68"/>
      <c r="J2480" s="163"/>
      <c r="K2480" s="164"/>
    </row>
    <row r="2481" spans="1:11">
      <c r="A2481" s="46" t="s">
        <v>374</v>
      </c>
      <c r="B2481" s="53">
        <v>0</v>
      </c>
      <c r="C2481" s="51" t="e">
        <f>VLOOKUP($A2470,'CBT Wages'!$B$6:$AE$49,26,0)</f>
        <v>#REF!</v>
      </c>
      <c r="D2481" s="52"/>
      <c r="E2481" s="38"/>
      <c r="F2481" s="157" t="e">
        <f>SUM(C2481:E2481)</f>
        <v>#REF!</v>
      </c>
      <c r="G2481" s="158"/>
      <c r="H2481" s="51"/>
      <c r="I2481" s="68"/>
      <c r="J2481" s="163"/>
      <c r="K2481" s="164"/>
    </row>
    <row r="2482" spans="1:11">
      <c r="A2482" s="54" t="s">
        <v>375</v>
      </c>
      <c r="B2482" s="55"/>
      <c r="C2482" s="143"/>
      <c r="D2482" s="144"/>
      <c r="E2482" s="42"/>
      <c r="F2482" s="143">
        <f>SUM(D2482:E2482)</f>
        <v>0</v>
      </c>
      <c r="G2482" s="145"/>
      <c r="H2482" s="40"/>
      <c r="I2482" s="69"/>
      <c r="J2482" s="165"/>
      <c r="K2482" s="152"/>
    </row>
    <row r="2483" spans="1:11">
      <c r="A2483" s="56" t="s">
        <v>320</v>
      </c>
      <c r="B2483" s="57" t="e">
        <f>SUM(B2475:B2482)</f>
        <v>#REF!</v>
      </c>
      <c r="C2483" s="146" t="e">
        <f>SUM(C2475:D2482)</f>
        <v>#REF!</v>
      </c>
      <c r="D2483" s="147"/>
      <c r="E2483" s="58"/>
      <c r="F2483" s="146" t="e">
        <f>SUM(F2475:F2482)+F2473</f>
        <v>#REF!</v>
      </c>
      <c r="G2483" s="148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>
      <c r="A4" s="130" t="s">
        <v>9</v>
      </c>
      <c r="B4" s="130"/>
      <c r="C4" s="130"/>
      <c r="D4" s="130"/>
      <c r="E4" s="130"/>
      <c r="F4" s="130"/>
      <c r="G4" s="130"/>
      <c r="H4" s="130"/>
      <c r="I4" s="130"/>
      <c r="J4" s="130"/>
      <c r="K4" s="131" t="s">
        <v>10</v>
      </c>
      <c r="L4" s="131"/>
      <c r="M4" s="131"/>
      <c r="N4" s="131"/>
      <c r="O4" s="131"/>
      <c r="P4" s="132" t="s">
        <v>11</v>
      </c>
      <c r="Q4" s="132"/>
      <c r="R4" s="132"/>
      <c r="S4" s="132"/>
      <c r="T4" s="132"/>
      <c r="U4" s="133" t="s">
        <v>12</v>
      </c>
      <c r="V4" s="133"/>
      <c r="W4" s="133"/>
      <c r="X4" s="133"/>
      <c r="Y4" s="133"/>
      <c r="Z4" s="133"/>
      <c r="AA4" s="133"/>
      <c r="AB4" s="133"/>
      <c r="AC4" s="134" t="s">
        <v>13</v>
      </c>
      <c r="AD4" s="134"/>
      <c r="AE4" s="134"/>
      <c r="AF4" s="14" t="s">
        <v>14</v>
      </c>
      <c r="AG4" s="128" t="s">
        <v>15</v>
      </c>
      <c r="AH4" s="128"/>
      <c r="AI4" s="128"/>
      <c r="AJ4" s="128"/>
      <c r="AK4" s="128"/>
      <c r="AL4" s="128"/>
      <c r="AM4" s="128"/>
      <c r="AN4" s="128"/>
      <c r="AO4" s="129" t="s">
        <v>16</v>
      </c>
      <c r="AP4" s="129"/>
      <c r="AQ4" s="129"/>
      <c r="AR4" s="2"/>
      <c r="AS4" s="2"/>
    </row>
    <row r="5" spans="1:45" ht="89.25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2022-07-11T11:50:54Z</cp:lastPrinted>
  <dcterms:created xsi:type="dcterms:W3CDTF">2019-01-14T09:42:00Z</dcterms:created>
  <dcterms:modified xsi:type="dcterms:W3CDTF">2023-05-08T04:46:09Z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