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HARED\All Data 21072023\Public\Documents\Downloads\2023\1. Salary\1. DM\8.Aug 2023\DHL\Paid\"/>
    </mc:Choice>
  </mc:AlternateContent>
  <bookViews>
    <workbookView xWindow="-120" yWindow="-120" windowWidth="20640" windowHeight="11160" firstSheet="1" activeTab="1"/>
  </bookViews>
  <sheets>
    <sheet name="Combined Wages" sheetId="12" state="hidden" r:id="rId1"/>
    <sheet name="CBT Wages" sheetId="21" r:id="rId2"/>
    <sheet name="Combined OT" sheetId="13" state="hidden" r:id="rId3"/>
    <sheet name="New Joinees" sheetId="4" state="hidden" r:id="rId4"/>
    <sheet name="Exit Employees" sheetId="5" state="hidden" r:id="rId5"/>
    <sheet name="F&amp;F Status" sheetId="6" state="hidden" r:id="rId6"/>
    <sheet name="CBT OT" sheetId="23" r:id="rId7"/>
    <sheet name="CBT Wages (2)" sheetId="26" state="hidden" r:id="rId8"/>
    <sheet name="Salary Slip" sheetId="25" state="hidden" r:id="rId9"/>
    <sheet name="Arrear Days Salary" sheetId="20" state="hidden" r:id="rId10"/>
  </sheets>
  <externalReferences>
    <externalReference r:id="rId11"/>
    <externalReference r:id="rId12"/>
  </externalReferences>
  <definedNames>
    <definedName name="_xlnm._FilterDatabase" localSheetId="6" hidden="1">'CBT OT'!$A$5:$X$49</definedName>
    <definedName name="_xlnm._FilterDatabase" localSheetId="1" hidden="1">'CBT Wages'!$5:$51</definedName>
    <definedName name="_xlnm._FilterDatabase" localSheetId="7" hidden="1">'CBT Wages (2)'!$A$5:$AV$6</definedName>
    <definedName name="_xlnm._FilterDatabase" localSheetId="2" hidden="1">'Combined OT'!$A$5:$V$18</definedName>
    <definedName name="_xlnm._FilterDatabase" localSheetId="0" hidden="1">'Combined Wages'!$A$5:$AU$53</definedName>
  </definedNames>
  <calcPr calcId="152511"/>
</workbook>
</file>

<file path=xl/calcChain.xml><?xml version="1.0" encoding="utf-8"?>
<calcChain xmlns="http://schemas.openxmlformats.org/spreadsheetml/2006/main">
  <c r="N11" i="23" l="1"/>
  <c r="N13" i="23"/>
  <c r="N14" i="23"/>
  <c r="N17" i="23"/>
  <c r="N18" i="23"/>
  <c r="N21" i="23"/>
  <c r="N22" i="23"/>
  <c r="N23" i="23"/>
  <c r="N24" i="23"/>
  <c r="N25" i="23"/>
  <c r="N27" i="23"/>
  <c r="N28" i="23"/>
  <c r="N30" i="23"/>
  <c r="N31" i="23"/>
  <c r="N32" i="23"/>
  <c r="N34" i="23"/>
  <c r="N35" i="23"/>
  <c r="N36" i="23"/>
  <c r="N38" i="23"/>
  <c r="N39" i="23"/>
  <c r="N42" i="23"/>
  <c r="N43" i="23"/>
  <c r="N44" i="23"/>
  <c r="N45" i="23"/>
  <c r="N48" i="23"/>
  <c r="N49" i="23"/>
  <c r="N7" i="23"/>
  <c r="N8" i="23"/>
  <c r="N9" i="23"/>
  <c r="N10" i="23"/>
  <c r="N12" i="23"/>
  <c r="N15" i="23"/>
  <c r="N16" i="23"/>
  <c r="N19" i="23"/>
  <c r="N20" i="23"/>
  <c r="N26" i="23"/>
  <c r="N29" i="23"/>
  <c r="N33" i="23"/>
  <c r="N37" i="23"/>
  <c r="N40" i="23"/>
  <c r="N41" i="23"/>
  <c r="N46" i="23"/>
  <c r="N47" i="23"/>
  <c r="N6" i="23"/>
  <c r="A7" i="21" l="1"/>
  <c r="A8" i="21"/>
  <c r="A9" i="21"/>
  <c r="A10" i="21"/>
  <c r="A11" i="21"/>
  <c r="A12" i="21"/>
  <c r="A13" i="21"/>
  <c r="A14" i="21"/>
  <c r="A15" i="21"/>
  <c r="A16" i="21"/>
  <c r="A17" i="21"/>
  <c r="A18" i="21"/>
  <c r="A19" i="21"/>
  <c r="A20" i="21"/>
  <c r="A21" i="21"/>
  <c r="A22" i="21"/>
  <c r="A23" i="21"/>
  <c r="A24" i="21"/>
  <c r="A25" i="21"/>
  <c r="A26" i="21"/>
  <c r="A27" i="21"/>
  <c r="A28" i="21"/>
  <c r="A29" i="21"/>
  <c r="A30" i="21"/>
  <c r="A31" i="21"/>
  <c r="A32" i="21"/>
  <c r="A33" i="21"/>
  <c r="A34" i="21"/>
  <c r="A35" i="21"/>
  <c r="A36" i="21"/>
  <c r="A37" i="21"/>
  <c r="A38" i="21"/>
  <c r="A39" i="21"/>
  <c r="A40" i="21"/>
  <c r="A41" i="21"/>
  <c r="A42" i="21"/>
  <c r="A43" i="21"/>
  <c r="A44" i="21"/>
  <c r="A45" i="21"/>
  <c r="A46" i="21"/>
  <c r="A47" i="21"/>
  <c r="A48" i="21"/>
  <c r="A49" i="21"/>
  <c r="A50" i="21"/>
  <c r="A51" i="21"/>
  <c r="A7" i="23"/>
  <c r="A8" i="23"/>
  <c r="A9" i="23"/>
  <c r="A10" i="23"/>
  <c r="A11" i="23"/>
  <c r="A12" i="23"/>
  <c r="A13" i="23"/>
  <c r="A14" i="23"/>
  <c r="A15" i="23"/>
  <c r="A16" i="23"/>
  <c r="A17" i="23"/>
  <c r="A18" i="23"/>
  <c r="A19" i="23"/>
  <c r="A20" i="23"/>
  <c r="A21" i="23"/>
  <c r="A22" i="23"/>
  <c r="A23" i="23"/>
  <c r="A24" i="23"/>
  <c r="A25" i="23"/>
  <c r="A26" i="23"/>
  <c r="A27" i="23"/>
  <c r="A28" i="23"/>
  <c r="A29" i="23"/>
  <c r="A30" i="23"/>
  <c r="A31" i="23"/>
  <c r="A32" i="23"/>
  <c r="A33" i="23"/>
  <c r="A34" i="23"/>
  <c r="A35" i="23"/>
  <c r="A36" i="23"/>
  <c r="A37" i="23"/>
  <c r="A38" i="23"/>
  <c r="A39" i="23"/>
  <c r="A40" i="23"/>
  <c r="A41" i="23"/>
  <c r="A42" i="23"/>
  <c r="A43" i="23"/>
  <c r="A44" i="23"/>
  <c r="A45" i="23"/>
  <c r="A46" i="23"/>
  <c r="A47" i="23"/>
  <c r="A48" i="23"/>
  <c r="A49" i="23"/>
  <c r="M51" i="23"/>
  <c r="K51" i="23"/>
  <c r="L37" i="23"/>
  <c r="L36" i="23"/>
  <c r="L31" i="23"/>
  <c r="L24" i="23"/>
  <c r="O31" i="23" l="1"/>
  <c r="O24" i="23"/>
  <c r="O37" i="23"/>
  <c r="O36" i="23"/>
  <c r="A6" i="23"/>
  <c r="A6" i="21"/>
  <c r="O49" i="21"/>
  <c r="X49" i="21" s="1"/>
  <c r="O50" i="21"/>
  <c r="W50" i="21" s="1"/>
  <c r="T51" i="21"/>
  <c r="O51" i="21"/>
  <c r="X51" i="21" s="1"/>
  <c r="AI53" i="21"/>
  <c r="AL53" i="21"/>
  <c r="R53" i="21"/>
  <c r="Q53" i="21"/>
  <c r="P53" i="21"/>
  <c r="N53" i="21"/>
  <c r="M53" i="21"/>
  <c r="AK53" i="21"/>
  <c r="AE53" i="21"/>
  <c r="S53" i="21"/>
  <c r="P36" i="23" l="1"/>
  <c r="Q36" i="23" s="1"/>
  <c r="R36" i="23"/>
  <c r="S36" i="23" s="1"/>
  <c r="T36" i="23" s="1"/>
  <c r="U36" i="23" s="1"/>
  <c r="V36" i="23" s="1"/>
  <c r="R24" i="23"/>
  <c r="P24" i="23"/>
  <c r="Q24" i="23" s="1"/>
  <c r="P37" i="23"/>
  <c r="Q37" i="23" s="1"/>
  <c r="R37" i="23"/>
  <c r="R31" i="23"/>
  <c r="P31" i="23"/>
  <c r="Q31" i="23" s="1"/>
  <c r="AJ50" i="21"/>
  <c r="V50" i="21"/>
  <c r="U50" i="21"/>
  <c r="Z50" i="21" s="1"/>
  <c r="X50" i="21"/>
  <c r="AO50" i="21"/>
  <c r="W49" i="21"/>
  <c r="U49" i="21"/>
  <c r="Z49" i="21" s="1"/>
  <c r="AO49" i="21"/>
  <c r="V49" i="21"/>
  <c r="AJ49" i="21"/>
  <c r="AO51" i="21"/>
  <c r="U51" i="21"/>
  <c r="Z51" i="21" s="1"/>
  <c r="V51" i="21"/>
  <c r="AJ51" i="21"/>
  <c r="W51" i="21"/>
  <c r="L53" i="21"/>
  <c r="O7" i="21"/>
  <c r="AO7" i="21" s="1"/>
  <c r="O8" i="21"/>
  <c r="AO8" i="21" s="1"/>
  <c r="O9" i="21"/>
  <c r="AO9" i="21" s="1"/>
  <c r="O15" i="21"/>
  <c r="AO15" i="21" s="1"/>
  <c r="O6" i="21"/>
  <c r="AO6" i="21" s="1"/>
  <c r="O13" i="21"/>
  <c r="AO13" i="21" s="1"/>
  <c r="O14" i="21"/>
  <c r="AO14" i="21" s="1"/>
  <c r="O22" i="21"/>
  <c r="AO22" i="21" s="1"/>
  <c r="O16" i="21"/>
  <c r="AO16" i="21" s="1"/>
  <c r="O24" i="21"/>
  <c r="AO24" i="21" s="1"/>
  <c r="O20" i="21"/>
  <c r="AO20" i="21" s="1"/>
  <c r="O18" i="21"/>
  <c r="AO18" i="21" s="1"/>
  <c r="O17" i="21"/>
  <c r="AO17" i="21" s="1"/>
  <c r="O19" i="21"/>
  <c r="AO19" i="21" s="1"/>
  <c r="O23" i="21"/>
  <c r="AO23" i="21" s="1"/>
  <c r="O21" i="21"/>
  <c r="AO21" i="21" s="1"/>
  <c r="O12" i="21"/>
  <c r="AO12" i="21" s="1"/>
  <c r="O25" i="21"/>
  <c r="AO25" i="21" s="1"/>
  <c r="O26" i="21"/>
  <c r="AO26" i="21" s="1"/>
  <c r="O27" i="21"/>
  <c r="AO27" i="21" s="1"/>
  <c r="O28" i="21"/>
  <c r="AO28" i="21" s="1"/>
  <c r="O29" i="21"/>
  <c r="AO29" i="21" s="1"/>
  <c r="O31" i="21"/>
  <c r="AO31" i="21" s="1"/>
  <c r="O32" i="21"/>
  <c r="AO32" i="21" s="1"/>
  <c r="O34" i="21"/>
  <c r="AO34" i="21" s="1"/>
  <c r="O35" i="21"/>
  <c r="AO35" i="21" s="1"/>
  <c r="O37" i="21"/>
  <c r="AO37" i="21" s="1"/>
  <c r="O36" i="21"/>
  <c r="AO36" i="21" s="1"/>
  <c r="O38" i="21"/>
  <c r="AO38" i="21" s="1"/>
  <c r="O41" i="21"/>
  <c r="AO41" i="21" s="1"/>
  <c r="O40" i="21"/>
  <c r="AO40" i="21" s="1"/>
  <c r="O42" i="21"/>
  <c r="AO42" i="21" s="1"/>
  <c r="O30" i="21"/>
  <c r="AO30" i="21" s="1"/>
  <c r="O43" i="21"/>
  <c r="AO43" i="21" s="1"/>
  <c r="O44" i="21"/>
  <c r="AO44" i="21" s="1"/>
  <c r="O45" i="21"/>
  <c r="AO45" i="21" s="1"/>
  <c r="O39" i="21"/>
  <c r="AO39" i="21" s="1"/>
  <c r="O11" i="21"/>
  <c r="AO11" i="21" s="1"/>
  <c r="O46" i="21"/>
  <c r="AO46" i="21" s="1"/>
  <c r="O47" i="21"/>
  <c r="AO47" i="21" s="1"/>
  <c r="O48" i="21"/>
  <c r="AO48" i="21" s="1"/>
  <c r="O33" i="21"/>
  <c r="AO33" i="21" s="1"/>
  <c r="L7" i="23"/>
  <c r="L8" i="23"/>
  <c r="L9" i="23"/>
  <c r="L15" i="23"/>
  <c r="L6" i="23"/>
  <c r="L13" i="23"/>
  <c r="L14" i="23"/>
  <c r="L22" i="23"/>
  <c r="L16" i="23"/>
  <c r="L20" i="23"/>
  <c r="L18" i="23"/>
  <c r="L17" i="23"/>
  <c r="L19" i="23"/>
  <c r="L21" i="23"/>
  <c r="L12" i="23"/>
  <c r="L23" i="23"/>
  <c r="L25" i="23"/>
  <c r="L26" i="23"/>
  <c r="L27" i="23"/>
  <c r="L29" i="23"/>
  <c r="L30" i="23"/>
  <c r="L32" i="23"/>
  <c r="L33" i="23"/>
  <c r="L35" i="23"/>
  <c r="L34" i="23"/>
  <c r="L39" i="23"/>
  <c r="L38" i="23"/>
  <c r="L40" i="23"/>
  <c r="L28" i="23"/>
  <c r="L41" i="23"/>
  <c r="L42" i="23"/>
  <c r="L43" i="23"/>
  <c r="L11" i="23"/>
  <c r="L44" i="23"/>
  <c r="L45" i="23"/>
  <c r="L46" i="23"/>
  <c r="L47" i="23"/>
  <c r="L48" i="23"/>
  <c r="L49" i="23"/>
  <c r="J51" i="23"/>
  <c r="S37" i="23" l="1"/>
  <c r="T37" i="23" s="1"/>
  <c r="U37" i="23" s="1"/>
  <c r="V37" i="23" s="1"/>
  <c r="S31" i="23"/>
  <c r="T31" i="23" s="1"/>
  <c r="U31" i="23" s="1"/>
  <c r="V31" i="23" s="1"/>
  <c r="S24" i="23"/>
  <c r="T24" i="23" s="1"/>
  <c r="U24" i="23" s="1"/>
  <c r="V24" i="23" s="1"/>
  <c r="Y51" i="21"/>
  <c r="AA51" i="21" s="1"/>
  <c r="AB51" i="21" s="1"/>
  <c r="AD51" i="21" s="1"/>
  <c r="Y50" i="21"/>
  <c r="Y49" i="21"/>
  <c r="AA49" i="21" s="1"/>
  <c r="AB49" i="21" s="1"/>
  <c r="AH49" i="21" l="1"/>
  <c r="AD49" i="21"/>
  <c r="AH51" i="21"/>
  <c r="AC49" i="21"/>
  <c r="AG49" i="21"/>
  <c r="AA50" i="21"/>
  <c r="AB50" i="21" s="1"/>
  <c r="AH50" i="21" s="1"/>
  <c r="AG51" i="21"/>
  <c r="AC51" i="21"/>
  <c r="AM49" i="21" l="1"/>
  <c r="AN49" i="21" s="1"/>
  <c r="AP49" i="21" s="1"/>
  <c r="AQ49" i="21" s="1"/>
  <c r="AR49" i="21" s="1"/>
  <c r="AM51" i="21"/>
  <c r="AN51" i="21" s="1"/>
  <c r="AP51" i="21" s="1"/>
  <c r="AQ51" i="21" s="1"/>
  <c r="AR51" i="21" s="1"/>
  <c r="AF49" i="21"/>
  <c r="AG50" i="21"/>
  <c r="AC50" i="21"/>
  <c r="AD50" i="21"/>
  <c r="AF51" i="21"/>
  <c r="AM50" i="21" l="1"/>
  <c r="AN50" i="21" s="1"/>
  <c r="AP50" i="21" s="1"/>
  <c r="AF50" i="21"/>
  <c r="T33" i="21"/>
  <c r="AJ33" i="21"/>
  <c r="AQ50" i="21" l="1"/>
  <c r="AR50" i="21" s="1"/>
  <c r="V33" i="21"/>
  <c r="X33" i="21"/>
  <c r="U33" i="21"/>
  <c r="Z33" i="21" s="1"/>
  <c r="W33" i="21"/>
  <c r="Y33" i="21" l="1"/>
  <c r="AA33" i="21" l="1"/>
  <c r="AB33" i="21" s="1"/>
  <c r="AD33" i="21" s="1"/>
  <c r="AC33" i="21" l="1"/>
  <c r="AH33" i="21"/>
  <c r="AG33" i="21"/>
  <c r="AM33" i="21" l="1"/>
  <c r="AN33" i="21" s="1"/>
  <c r="AP33" i="21" s="1"/>
  <c r="AQ33" i="21" s="1"/>
  <c r="AR33" i="21" s="1"/>
  <c r="AF33" i="21"/>
  <c r="O28" i="23" l="1"/>
  <c r="T48" i="21"/>
  <c r="U48" i="21"/>
  <c r="Z48" i="21" s="1"/>
  <c r="V48" i="21"/>
  <c r="X48" i="21"/>
  <c r="R28" i="23" l="1"/>
  <c r="N51" i="23"/>
  <c r="S28" i="23"/>
  <c r="T28" i="23" s="1"/>
  <c r="P28" i="23"/>
  <c r="Q28" i="23" s="1"/>
  <c r="O23" i="23"/>
  <c r="O11" i="23"/>
  <c r="O46" i="23"/>
  <c r="O38" i="23"/>
  <c r="O35" i="23"/>
  <c r="O27" i="23"/>
  <c r="O19" i="23"/>
  <c r="O15" i="23"/>
  <c r="O49" i="23"/>
  <c r="O47" i="23"/>
  <c r="O45" i="23"/>
  <c r="O42" i="23"/>
  <c r="O32" i="23"/>
  <c r="O25" i="23"/>
  <c r="O21" i="23"/>
  <c r="O18" i="23"/>
  <c r="O22" i="23"/>
  <c r="O13" i="23"/>
  <c r="O8" i="23"/>
  <c r="R8" i="23" s="1"/>
  <c r="AJ48" i="21"/>
  <c r="W48" i="21"/>
  <c r="Y48" i="21" s="1"/>
  <c r="AA48" i="21" s="1"/>
  <c r="O48" i="23"/>
  <c r="O44" i="23"/>
  <c r="O43" i="23"/>
  <c r="O41" i="23"/>
  <c r="O40" i="23"/>
  <c r="O39" i="23"/>
  <c r="O34" i="23"/>
  <c r="O33" i="23"/>
  <c r="O30" i="23"/>
  <c r="O29" i="23"/>
  <c r="O26" i="23"/>
  <c r="O12" i="23"/>
  <c r="O17" i="23"/>
  <c r="O20" i="23"/>
  <c r="O16" i="23"/>
  <c r="O14" i="23"/>
  <c r="O6" i="23"/>
  <c r="R6" i="23" s="1"/>
  <c r="O9" i="23"/>
  <c r="O7" i="23"/>
  <c r="R7" i="23" s="1"/>
  <c r="R20" i="23" l="1"/>
  <c r="R44" i="23"/>
  <c r="R17" i="23"/>
  <c r="R40" i="23"/>
  <c r="R13" i="23"/>
  <c r="R12" i="23"/>
  <c r="R33" i="23"/>
  <c r="R22" i="23"/>
  <c r="S35" i="23"/>
  <c r="R23" i="23"/>
  <c r="S23" i="23" s="1"/>
  <c r="T23" i="23" s="1"/>
  <c r="R9" i="23"/>
  <c r="R29" i="23"/>
  <c r="R21" i="23"/>
  <c r="R19" i="23"/>
  <c r="S19" i="23" s="1"/>
  <c r="T19" i="23" s="1"/>
  <c r="R46" i="23"/>
  <c r="R48" i="23"/>
  <c r="R47" i="23"/>
  <c r="R27" i="23"/>
  <c r="S27" i="23" s="1"/>
  <c r="T27" i="23" s="1"/>
  <c r="R16" i="23"/>
  <c r="R26" i="23"/>
  <c r="S26" i="23" s="1"/>
  <c r="T26" i="23" s="1"/>
  <c r="R34" i="23"/>
  <c r="R43" i="23"/>
  <c r="R18" i="23"/>
  <c r="R42" i="23"/>
  <c r="R15" i="23"/>
  <c r="R38" i="23"/>
  <c r="S38" i="23" s="1"/>
  <c r="T38" i="23" s="1"/>
  <c r="R14" i="23"/>
  <c r="R49" i="23"/>
  <c r="S49" i="23" s="1"/>
  <c r="T49" i="23" s="1"/>
  <c r="R41" i="23"/>
  <c r="S41" i="23" s="1"/>
  <c r="T41" i="23" s="1"/>
  <c r="R32" i="23"/>
  <c r="R39" i="23"/>
  <c r="R45" i="23"/>
  <c r="R30" i="23"/>
  <c r="R25" i="23"/>
  <c r="S25" i="23" s="1"/>
  <c r="T25" i="23" s="1"/>
  <c r="R11" i="23"/>
  <c r="S11" i="23" s="1"/>
  <c r="T11" i="23" s="1"/>
  <c r="U28" i="23"/>
  <c r="V28" i="23" s="1"/>
  <c r="S14" i="23"/>
  <c r="T14" i="23" s="1"/>
  <c r="P14" i="23"/>
  <c r="Q14" i="23" s="1"/>
  <c r="S33" i="23"/>
  <c r="T33" i="23" s="1"/>
  <c r="P33" i="23"/>
  <c r="Q33" i="23" s="1"/>
  <c r="S48" i="23"/>
  <c r="T48" i="23" s="1"/>
  <c r="P48" i="23"/>
  <c r="Q48" i="23" s="1"/>
  <c r="S13" i="23"/>
  <c r="T13" i="23" s="1"/>
  <c r="P13" i="23"/>
  <c r="Q13" i="23" s="1"/>
  <c r="S18" i="23"/>
  <c r="T18" i="23" s="1"/>
  <c r="P18" i="23"/>
  <c r="Q18" i="23" s="1"/>
  <c r="P25" i="23"/>
  <c r="Q25" i="23" s="1"/>
  <c r="S45" i="23"/>
  <c r="T45" i="23" s="1"/>
  <c r="P45" i="23"/>
  <c r="Q45" i="23" s="1"/>
  <c r="P49" i="23"/>
  <c r="Q49" i="23" s="1"/>
  <c r="P19" i="23"/>
  <c r="Q19" i="23" s="1"/>
  <c r="P38" i="23"/>
  <c r="Q38" i="23" s="1"/>
  <c r="P11" i="23"/>
  <c r="Q11" i="23" s="1"/>
  <c r="P9" i="23"/>
  <c r="Q9" i="23" s="1"/>
  <c r="S9" i="23"/>
  <c r="T9" i="23" s="1"/>
  <c r="S20" i="23"/>
  <c r="T20" i="23" s="1"/>
  <c r="P20" i="23"/>
  <c r="Q20" i="23" s="1"/>
  <c r="S29" i="23"/>
  <c r="T29" i="23" s="1"/>
  <c r="P29" i="23"/>
  <c r="Q29" i="23" s="1"/>
  <c r="S39" i="23"/>
  <c r="T39" i="23" s="1"/>
  <c r="P39" i="23"/>
  <c r="Q39" i="23" s="1"/>
  <c r="S43" i="23"/>
  <c r="T43" i="23" s="1"/>
  <c r="P43" i="23"/>
  <c r="Q43" i="23" s="1"/>
  <c r="P7" i="23"/>
  <c r="Q7" i="23" s="1"/>
  <c r="P6" i="23"/>
  <c r="P16" i="23"/>
  <c r="Q16" i="23" s="1"/>
  <c r="S16" i="23"/>
  <c r="T16" i="23" s="1"/>
  <c r="S17" i="23"/>
  <c r="T17" i="23" s="1"/>
  <c r="P17" i="23"/>
  <c r="Q17" i="23" s="1"/>
  <c r="S12" i="23"/>
  <c r="T12" i="23" s="1"/>
  <c r="P12" i="23"/>
  <c r="Q12" i="23" s="1"/>
  <c r="P26" i="23"/>
  <c r="Q26" i="23" s="1"/>
  <c r="S30" i="23"/>
  <c r="T30" i="23" s="1"/>
  <c r="P30" i="23"/>
  <c r="Q30" i="23" s="1"/>
  <c r="S34" i="23"/>
  <c r="T34" i="23" s="1"/>
  <c r="P34" i="23"/>
  <c r="Q34" i="23" s="1"/>
  <c r="S40" i="23"/>
  <c r="T40" i="23" s="1"/>
  <c r="U40" i="23" s="1"/>
  <c r="V40" i="23" s="1"/>
  <c r="P40" i="23"/>
  <c r="Q40" i="23" s="1"/>
  <c r="P41" i="23"/>
  <c r="Q41" i="23" s="1"/>
  <c r="S44" i="23"/>
  <c r="T44" i="23" s="1"/>
  <c r="P44" i="23"/>
  <c r="Q44" i="23" s="1"/>
  <c r="S8" i="23"/>
  <c r="T8" i="23" s="1"/>
  <c r="P8" i="23"/>
  <c r="Q8" i="23" s="1"/>
  <c r="S22" i="23"/>
  <c r="T22" i="23" s="1"/>
  <c r="P22" i="23"/>
  <c r="Q22" i="23" s="1"/>
  <c r="S21" i="23"/>
  <c r="T21" i="23" s="1"/>
  <c r="P21" i="23"/>
  <c r="Q21" i="23" s="1"/>
  <c r="P32" i="23"/>
  <c r="Q32" i="23" s="1"/>
  <c r="S42" i="23"/>
  <c r="T42" i="23" s="1"/>
  <c r="P42" i="23"/>
  <c r="Q42" i="23" s="1"/>
  <c r="S47" i="23"/>
  <c r="T47" i="23" s="1"/>
  <c r="P47" i="23"/>
  <c r="Q47" i="23" s="1"/>
  <c r="S15" i="23"/>
  <c r="T15" i="23" s="1"/>
  <c r="P15" i="23"/>
  <c r="Q15" i="23" s="1"/>
  <c r="P27" i="23"/>
  <c r="Q27" i="23" s="1"/>
  <c r="P46" i="23"/>
  <c r="Q46" i="23" s="1"/>
  <c r="S46" i="23"/>
  <c r="T46" i="23" s="1"/>
  <c r="P23" i="23"/>
  <c r="Q23" i="23" s="1"/>
  <c r="T35" i="23"/>
  <c r="Q35" i="23"/>
  <c r="AB48" i="21"/>
  <c r="AH48" i="21" l="1"/>
  <c r="AD48" i="21"/>
  <c r="S32" i="23"/>
  <c r="T32" i="23" s="1"/>
  <c r="U32" i="23" s="1"/>
  <c r="V32" i="23" s="1"/>
  <c r="Q6" i="23"/>
  <c r="S6" i="23"/>
  <c r="AC48" i="21"/>
  <c r="U46" i="23"/>
  <c r="V46" i="23" s="1"/>
  <c r="U27" i="23"/>
  <c r="V27" i="23" s="1"/>
  <c r="U22" i="23"/>
  <c r="V22" i="23" s="1"/>
  <c r="U30" i="23"/>
  <c r="V30" i="23" s="1"/>
  <c r="U16" i="23"/>
  <c r="V16" i="23" s="1"/>
  <c r="U39" i="23"/>
  <c r="V39" i="23" s="1"/>
  <c r="U11" i="23"/>
  <c r="V11" i="23" s="1"/>
  <c r="U18" i="23"/>
  <c r="V18" i="23" s="1"/>
  <c r="U23" i="23"/>
  <c r="V23" i="23" s="1"/>
  <c r="U47" i="23"/>
  <c r="V47" i="23" s="1"/>
  <c r="U42" i="23"/>
  <c r="V42" i="23" s="1"/>
  <c r="U21" i="23"/>
  <c r="V21" i="23" s="1"/>
  <c r="U41" i="23"/>
  <c r="V41" i="23" s="1"/>
  <c r="U26" i="23"/>
  <c r="V26" i="23" s="1"/>
  <c r="U9" i="23"/>
  <c r="V9" i="23" s="1"/>
  <c r="U48" i="23"/>
  <c r="V48" i="23" s="1"/>
  <c r="U14" i="23"/>
  <c r="V14" i="23" s="1"/>
  <c r="U15" i="23"/>
  <c r="V15" i="23" s="1"/>
  <c r="U8" i="23"/>
  <c r="V8" i="23" s="1"/>
  <c r="U12" i="23"/>
  <c r="V12" i="23" s="1"/>
  <c r="U49" i="23"/>
  <c r="V49" i="23" s="1"/>
  <c r="U33" i="23"/>
  <c r="V33" i="23" s="1"/>
  <c r="U43" i="23"/>
  <c r="V43" i="23" s="1"/>
  <c r="U38" i="23"/>
  <c r="V38" i="23" s="1"/>
  <c r="U45" i="23"/>
  <c r="V45" i="23" s="1"/>
  <c r="U34" i="23"/>
  <c r="V34" i="23" s="1"/>
  <c r="U44" i="23"/>
  <c r="V44" i="23" s="1"/>
  <c r="U17" i="23"/>
  <c r="V17" i="23" s="1"/>
  <c r="U35" i="23"/>
  <c r="V35" i="23" s="1"/>
  <c r="U19" i="23"/>
  <c r="V19" i="23" s="1"/>
  <c r="U25" i="23"/>
  <c r="V25" i="23" s="1"/>
  <c r="U13" i="23"/>
  <c r="V13" i="23" s="1"/>
  <c r="U29" i="23"/>
  <c r="V29" i="23" s="1"/>
  <c r="U20" i="23"/>
  <c r="V20" i="23" s="1"/>
  <c r="S7" i="23"/>
  <c r="AG48" i="21"/>
  <c r="AM48" i="21" l="1"/>
  <c r="T6" i="23"/>
  <c r="AN48" i="21"/>
  <c r="AP48" i="21" s="1"/>
  <c r="AQ48" i="21" s="1"/>
  <c r="AR48" i="21" s="1"/>
  <c r="T7" i="23"/>
  <c r="AF48" i="21"/>
  <c r="O10" i="21"/>
  <c r="O53" i="21" s="1"/>
  <c r="U6" i="23" l="1"/>
  <c r="AO10" i="21"/>
  <c r="AO53" i="21" s="1"/>
  <c r="U7" i="23"/>
  <c r="T47" i="21"/>
  <c r="V47" i="21"/>
  <c r="V7" i="21"/>
  <c r="V9" i="21"/>
  <c r="V6" i="21"/>
  <c r="V14" i="21"/>
  <c r="V16" i="21"/>
  <c r="V20" i="21"/>
  <c r="V17" i="21"/>
  <c r="V23" i="21"/>
  <c r="V26" i="21"/>
  <c r="V28" i="21"/>
  <c r="V29" i="21"/>
  <c r="V31" i="21"/>
  <c r="V34" i="21"/>
  <c r="V37" i="21"/>
  <c r="V36" i="21"/>
  <c r="V38" i="21"/>
  <c r="V40" i="21"/>
  <c r="V43" i="21"/>
  <c r="V44" i="21"/>
  <c r="V39" i="21"/>
  <c r="U8" i="21"/>
  <c r="Z8" i="21" s="1"/>
  <c r="U15" i="21"/>
  <c r="Z15" i="21" s="1"/>
  <c r="U13" i="21"/>
  <c r="Z13" i="21" s="1"/>
  <c r="U22" i="21"/>
  <c r="Z22" i="21" s="1"/>
  <c r="U24" i="21"/>
  <c r="Z24" i="21" s="1"/>
  <c r="U18" i="21"/>
  <c r="Z18" i="21" s="1"/>
  <c r="U19" i="21"/>
  <c r="Z19" i="21" s="1"/>
  <c r="U21" i="21"/>
  <c r="Z21" i="21" s="1"/>
  <c r="U12" i="21"/>
  <c r="Z12" i="21" s="1"/>
  <c r="U25" i="21"/>
  <c r="Z25" i="21" s="1"/>
  <c r="U27" i="21"/>
  <c r="Z27" i="21" s="1"/>
  <c r="U32" i="21"/>
  <c r="Z32" i="21" s="1"/>
  <c r="U35" i="21"/>
  <c r="Z35" i="21" s="1"/>
  <c r="U41" i="21"/>
  <c r="Z41" i="21" s="1"/>
  <c r="U42" i="21"/>
  <c r="Z42" i="21" s="1"/>
  <c r="U30" i="21"/>
  <c r="Z30" i="21" s="1"/>
  <c r="U45" i="21"/>
  <c r="Z45" i="21" s="1"/>
  <c r="U11" i="21"/>
  <c r="Z11" i="21" s="1"/>
  <c r="U46" i="21"/>
  <c r="Z46" i="21" s="1"/>
  <c r="X22" i="21"/>
  <c r="X21" i="21"/>
  <c r="T46" i="21"/>
  <c r="V6" i="23" l="1"/>
  <c r="V7" i="23"/>
  <c r="X35" i="21"/>
  <c r="X42" i="21"/>
  <c r="X18" i="21"/>
  <c r="X46" i="21"/>
  <c r="X25" i="21"/>
  <c r="X13" i="21"/>
  <c r="W47" i="21"/>
  <c r="U47" i="21"/>
  <c r="Z47" i="21" s="1"/>
  <c r="AJ47" i="21"/>
  <c r="X47" i="21"/>
  <c r="X11" i="21"/>
  <c r="X45" i="21"/>
  <c r="X30" i="21"/>
  <c r="X41" i="21"/>
  <c r="X32" i="21"/>
  <c r="X27" i="21"/>
  <c r="X12" i="21"/>
  <c r="X19" i="21"/>
  <c r="X24" i="21"/>
  <c r="X15" i="21"/>
  <c r="W39" i="21"/>
  <c r="W44" i="21"/>
  <c r="U43" i="21"/>
  <c r="Z43" i="21" s="1"/>
  <c r="U40" i="21"/>
  <c r="Z40" i="21" s="1"/>
  <c r="W38" i="21"/>
  <c r="U36" i="21"/>
  <c r="Z36" i="21" s="1"/>
  <c r="W37" i="21"/>
  <c r="U34" i="21"/>
  <c r="Z34" i="21" s="1"/>
  <c r="W31" i="21"/>
  <c r="W29" i="21"/>
  <c r="U28" i="21"/>
  <c r="Z28" i="21" s="1"/>
  <c r="W26" i="21"/>
  <c r="U23" i="21"/>
  <c r="Z23" i="21" s="1"/>
  <c r="W17" i="21"/>
  <c r="U20" i="21"/>
  <c r="Z20" i="21" s="1"/>
  <c r="W16" i="21"/>
  <c r="W14" i="21"/>
  <c r="U6" i="21"/>
  <c r="Z6" i="21" s="1"/>
  <c r="W9" i="21"/>
  <c r="U7" i="21"/>
  <c r="Z7" i="21" s="1"/>
  <c r="X8" i="21"/>
  <c r="AJ39" i="21"/>
  <c r="AJ44" i="21"/>
  <c r="AJ43" i="21"/>
  <c r="AJ40" i="21"/>
  <c r="AJ38" i="21"/>
  <c r="AJ36" i="21"/>
  <c r="AJ37" i="21"/>
  <c r="AJ34" i="21"/>
  <c r="AJ31" i="21"/>
  <c r="AJ29" i="21"/>
  <c r="AJ28" i="21"/>
  <c r="AJ26" i="21"/>
  <c r="AJ23" i="21"/>
  <c r="AJ17" i="21"/>
  <c r="AJ20" i="21"/>
  <c r="AJ16" i="21"/>
  <c r="AJ14" i="21"/>
  <c r="AJ6" i="21"/>
  <c r="AJ9" i="21"/>
  <c r="AJ7" i="21"/>
  <c r="AJ46" i="21"/>
  <c r="AJ11" i="21"/>
  <c r="AJ45" i="21"/>
  <c r="AJ30" i="21"/>
  <c r="AJ42" i="21"/>
  <c r="AJ41" i="21"/>
  <c r="AJ35" i="21"/>
  <c r="AJ32" i="21"/>
  <c r="AJ27" i="21"/>
  <c r="AJ25" i="21"/>
  <c r="AJ12" i="21"/>
  <c r="AJ21" i="21"/>
  <c r="AJ19" i="21"/>
  <c r="AJ18" i="21"/>
  <c r="AJ24" i="21"/>
  <c r="AJ22" i="21"/>
  <c r="AJ13" i="21"/>
  <c r="AJ15" i="21"/>
  <c r="AJ8" i="21"/>
  <c r="U39" i="21"/>
  <c r="Z39" i="21" s="1"/>
  <c r="U44" i="21"/>
  <c r="Z44" i="21" s="1"/>
  <c r="W43" i="21"/>
  <c r="W40" i="21"/>
  <c r="U38" i="21"/>
  <c r="Z38" i="21" s="1"/>
  <c r="W36" i="21"/>
  <c r="U37" i="21"/>
  <c r="Z37" i="21" s="1"/>
  <c r="W34" i="21"/>
  <c r="U31" i="21"/>
  <c r="Z31" i="21" s="1"/>
  <c r="U29" i="21"/>
  <c r="Z29" i="21" s="1"/>
  <c r="W28" i="21"/>
  <c r="U26" i="21"/>
  <c r="Z26" i="21" s="1"/>
  <c r="W23" i="21"/>
  <c r="U17" i="21"/>
  <c r="Z17" i="21" s="1"/>
  <c r="W20" i="21"/>
  <c r="U16" i="21"/>
  <c r="Z16" i="21" s="1"/>
  <c r="U14" i="21"/>
  <c r="Z14" i="21" s="1"/>
  <c r="W6" i="21"/>
  <c r="U9" i="21"/>
  <c r="Z9" i="21" s="1"/>
  <c r="W7" i="21"/>
  <c r="V46" i="21"/>
  <c r="V11" i="21"/>
  <c r="V45" i="21"/>
  <c r="V30" i="21"/>
  <c r="V42" i="21"/>
  <c r="V41" i="21"/>
  <c r="V35" i="21"/>
  <c r="V32" i="21"/>
  <c r="V27" i="21"/>
  <c r="V25" i="21"/>
  <c r="V12" i="21"/>
  <c r="V21" i="21"/>
  <c r="V19" i="21"/>
  <c r="V18" i="21"/>
  <c r="V24" i="21"/>
  <c r="V22" i="21"/>
  <c r="V13" i="21"/>
  <c r="V15" i="21"/>
  <c r="V8" i="21"/>
  <c r="X39" i="21"/>
  <c r="X44" i="21"/>
  <c r="X43" i="21"/>
  <c r="X40" i="21"/>
  <c r="X38" i="21"/>
  <c r="X36" i="21"/>
  <c r="X37" i="21"/>
  <c r="X34" i="21"/>
  <c r="X31" i="21"/>
  <c r="X29" i="21"/>
  <c r="X28" i="21"/>
  <c r="X26" i="21"/>
  <c r="X23" i="21"/>
  <c r="X17" i="21"/>
  <c r="X20" i="21"/>
  <c r="X16" i="21"/>
  <c r="X14" i="21"/>
  <c r="X6" i="21"/>
  <c r="X9" i="21"/>
  <c r="X7" i="21"/>
  <c r="W46" i="21"/>
  <c r="W11" i="21"/>
  <c r="W45" i="21"/>
  <c r="W30" i="21"/>
  <c r="W42" i="21"/>
  <c r="W41" i="21"/>
  <c r="W35" i="21"/>
  <c r="W32" i="21"/>
  <c r="W27" i="21"/>
  <c r="W25" i="21"/>
  <c r="W12" i="21"/>
  <c r="W21" i="21"/>
  <c r="W19" i="21"/>
  <c r="W18" i="21"/>
  <c r="W24" i="21"/>
  <c r="W22" i="21"/>
  <c r="W13" i="21"/>
  <c r="W15" i="21"/>
  <c r="W8" i="21"/>
  <c r="Y47" i="21" l="1"/>
  <c r="Y46" i="21"/>
  <c r="AA47" i="21" l="1"/>
  <c r="AA46" i="21"/>
  <c r="AB46" i="21" s="1"/>
  <c r="AD46" i="21" s="1"/>
  <c r="AC46" i="21" l="1"/>
  <c r="AH46" i="21"/>
  <c r="AG46" i="21"/>
  <c r="AB47" i="21"/>
  <c r="AD47" i="21" s="1"/>
  <c r="T20" i="21"/>
  <c r="T11" i="21"/>
  <c r="AM46" i="21" l="1"/>
  <c r="AC47" i="21"/>
  <c r="AH47" i="21"/>
  <c r="AF46" i="21"/>
  <c r="AG47" i="21"/>
  <c r="AN46" i="21"/>
  <c r="AP46" i="21" s="1"/>
  <c r="AQ46" i="21" s="1"/>
  <c r="AR46" i="21" s="1"/>
  <c r="AF47" i="21" l="1"/>
  <c r="AM47" i="21"/>
  <c r="Y20" i="21"/>
  <c r="Y11" i="21"/>
  <c r="AN47" i="21" l="1"/>
  <c r="AA20" i="21"/>
  <c r="AB20" i="21" s="1"/>
  <c r="AD20" i="21" s="1"/>
  <c r="AA11" i="21"/>
  <c r="AB11" i="21" s="1"/>
  <c r="AD11" i="21" s="1"/>
  <c r="AC11" i="21" l="1"/>
  <c r="AH11" i="21"/>
  <c r="AC20" i="21"/>
  <c r="AH20" i="21"/>
  <c r="AG20" i="21"/>
  <c r="AG11" i="21"/>
  <c r="AP47" i="21"/>
  <c r="AM11" i="21" l="1"/>
  <c r="AM20" i="21"/>
  <c r="AF20" i="21"/>
  <c r="AF11" i="21"/>
  <c r="AN11" i="21"/>
  <c r="AP11" i="21" s="1"/>
  <c r="AQ11" i="21" s="1"/>
  <c r="AR11" i="21" s="1"/>
  <c r="AN20" i="21"/>
  <c r="AP20" i="21" s="1"/>
  <c r="AQ20" i="21" s="1"/>
  <c r="AR20" i="21" s="1"/>
  <c r="AQ47" i="21"/>
  <c r="T39" i="21"/>
  <c r="AR47" i="21" l="1"/>
  <c r="Y39" i="21" l="1"/>
  <c r="AA39" i="21" l="1"/>
  <c r="AB39" i="21" s="1"/>
  <c r="AD39" i="21" s="1"/>
  <c r="AC39" i="21" l="1"/>
  <c r="AH39" i="21"/>
  <c r="AG39" i="21"/>
  <c r="AM39" i="21" l="1"/>
  <c r="AF39" i="21"/>
  <c r="AN39" i="21"/>
  <c r="AP39" i="21" s="1"/>
  <c r="AQ39" i="21" s="1"/>
  <c r="AR39" i="21" s="1"/>
  <c r="AK8" i="20" l="1"/>
  <c r="AI8" i="20"/>
  <c r="AE8" i="20"/>
  <c r="Z8" i="20"/>
  <c r="S8" i="20"/>
  <c r="R8" i="20"/>
  <c r="Q8" i="20"/>
  <c r="P8" i="20"/>
  <c r="N8" i="20"/>
  <c r="M8" i="20"/>
  <c r="L8" i="20"/>
  <c r="T7" i="20"/>
  <c r="O7" i="20"/>
  <c r="AJ7" i="20" s="1"/>
  <c r="T6" i="20"/>
  <c r="O6" i="20"/>
  <c r="W6" i="20" s="1"/>
  <c r="G2483" i="25"/>
  <c r="F2482" i="25"/>
  <c r="F2478" i="25"/>
  <c r="A2470" i="25"/>
  <c r="B2479" i="25" s="1"/>
  <c r="G2465" i="25"/>
  <c r="F2464" i="25"/>
  <c r="F2460" i="25"/>
  <c r="A2452" i="25"/>
  <c r="B2458" i="25" s="1"/>
  <c r="G2447" i="25"/>
  <c r="F2446" i="25"/>
  <c r="F2442" i="25"/>
  <c r="A2434" i="25"/>
  <c r="C2443" i="25" s="1"/>
  <c r="F2443" i="25" s="1"/>
  <c r="G2429" i="25"/>
  <c r="F2428" i="25"/>
  <c r="F2424" i="25"/>
  <c r="A2416" i="25"/>
  <c r="G2416" i="25" s="1"/>
  <c r="E2413" i="25"/>
  <c r="G2411" i="25"/>
  <c r="F2410" i="25"/>
  <c r="F2406" i="25"/>
  <c r="A2398" i="25"/>
  <c r="E2395" i="25"/>
  <c r="G2393" i="25"/>
  <c r="F2392" i="25"/>
  <c r="F2388" i="25"/>
  <c r="A2380" i="25"/>
  <c r="E2380" i="25" s="1"/>
  <c r="E2377" i="25"/>
  <c r="G2375" i="25"/>
  <c r="F2374" i="25"/>
  <c r="F2370" i="25"/>
  <c r="A2362" i="25"/>
  <c r="B2363" i="25" s="1"/>
  <c r="E2359" i="25"/>
  <c r="G2357" i="25"/>
  <c r="F2356" i="25"/>
  <c r="F2352" i="25"/>
  <c r="A2344" i="25"/>
  <c r="B2350" i="25" s="1"/>
  <c r="E2341" i="25"/>
  <c r="G2339" i="25"/>
  <c r="F2338" i="25"/>
  <c r="F2334" i="25"/>
  <c r="A2326" i="25"/>
  <c r="B2327" i="25" s="1"/>
  <c r="E2323" i="25"/>
  <c r="G2321" i="25"/>
  <c r="F2320" i="25"/>
  <c r="F2316" i="25"/>
  <c r="A2308" i="25"/>
  <c r="E2305" i="25"/>
  <c r="G2303" i="25"/>
  <c r="F2302" i="25"/>
  <c r="F2298" i="25"/>
  <c r="A2290" i="25"/>
  <c r="I2295" i="25" s="1"/>
  <c r="I2303" i="25" s="1"/>
  <c r="E2287" i="25"/>
  <c r="G2285" i="25"/>
  <c r="F2284" i="25"/>
  <c r="F2280" i="25"/>
  <c r="A2272" i="25"/>
  <c r="C2283" i="25" s="1"/>
  <c r="F2283" i="25" s="1"/>
  <c r="E2269" i="25"/>
  <c r="G2267" i="25"/>
  <c r="F2266" i="25"/>
  <c r="F2262" i="25"/>
  <c r="A2254" i="25"/>
  <c r="D2254" i="25" s="1"/>
  <c r="E2251" i="25"/>
  <c r="G2249" i="25"/>
  <c r="F2248" i="25"/>
  <c r="F2244" i="25"/>
  <c r="A2236" i="25"/>
  <c r="I2243" i="25" s="1"/>
  <c r="E2233" i="25"/>
  <c r="G2231" i="25"/>
  <c r="F2230" i="25"/>
  <c r="F2226" i="25"/>
  <c r="A2218" i="25"/>
  <c r="C2223" i="25" s="1"/>
  <c r="E2215" i="25"/>
  <c r="G2213" i="25"/>
  <c r="F2212" i="25"/>
  <c r="F2208" i="25"/>
  <c r="A2200" i="25"/>
  <c r="B2206" i="25" s="1"/>
  <c r="E2197" i="25"/>
  <c r="G2195" i="25"/>
  <c r="F2194" i="25"/>
  <c r="F2190" i="25"/>
  <c r="A2182" i="25"/>
  <c r="E2179" i="25"/>
  <c r="G2177" i="25"/>
  <c r="F2176" i="25"/>
  <c r="F2172" i="25"/>
  <c r="A2164" i="25"/>
  <c r="B2167" i="25" s="1"/>
  <c r="E2161" i="25"/>
  <c r="G2159" i="25"/>
  <c r="F2158" i="25"/>
  <c r="F2154" i="25"/>
  <c r="A2146" i="25"/>
  <c r="E2143" i="25"/>
  <c r="G2141" i="25"/>
  <c r="F2140" i="25"/>
  <c r="F2136" i="25"/>
  <c r="A2128" i="25"/>
  <c r="B2131" i="25" s="1"/>
  <c r="E2125" i="25"/>
  <c r="G2123" i="25"/>
  <c r="F2122" i="25"/>
  <c r="F2118" i="25"/>
  <c r="A2110" i="25"/>
  <c r="F2110" i="25" s="1"/>
  <c r="E2107" i="25"/>
  <c r="G2105" i="25"/>
  <c r="F2104" i="25"/>
  <c r="F2100" i="25"/>
  <c r="A2092" i="25"/>
  <c r="E2089" i="25"/>
  <c r="G2087" i="25"/>
  <c r="F2086" i="25"/>
  <c r="F2082" i="25"/>
  <c r="A2074" i="25"/>
  <c r="I2080" i="25" s="1"/>
  <c r="E2071" i="25"/>
  <c r="G2069" i="25"/>
  <c r="F2068" i="25"/>
  <c r="F2064" i="25"/>
  <c r="A2056" i="25"/>
  <c r="C2067" i="25" s="1"/>
  <c r="F2067" i="25" s="1"/>
  <c r="E2053" i="25"/>
  <c r="G2051" i="25"/>
  <c r="F2050" i="25"/>
  <c r="F2046" i="25"/>
  <c r="A2038" i="25"/>
  <c r="E2035" i="25"/>
  <c r="G2033" i="25"/>
  <c r="F2032" i="25"/>
  <c r="F2028" i="25"/>
  <c r="A2020" i="25"/>
  <c r="E2017" i="25"/>
  <c r="G2015" i="25"/>
  <c r="F2014" i="25"/>
  <c r="F2010" i="25"/>
  <c r="A2002" i="25"/>
  <c r="E1999" i="25"/>
  <c r="G1997" i="25"/>
  <c r="F1996" i="25"/>
  <c r="F1992" i="25"/>
  <c r="A1984" i="25"/>
  <c r="E1981" i="25"/>
  <c r="G1979" i="25"/>
  <c r="F1978" i="25"/>
  <c r="F1974" i="25"/>
  <c r="A1966" i="25"/>
  <c r="E1963" i="25"/>
  <c r="G1961" i="25"/>
  <c r="F1960" i="25"/>
  <c r="F1956" i="25"/>
  <c r="A1948" i="25"/>
  <c r="I1954" i="25" s="1"/>
  <c r="E1945" i="25"/>
  <c r="G1943" i="25"/>
  <c r="F1942" i="25"/>
  <c r="F1938" i="25"/>
  <c r="A1930" i="25"/>
  <c r="G1930" i="25" s="1"/>
  <c r="E1927" i="25"/>
  <c r="G1925" i="25"/>
  <c r="F1924" i="25"/>
  <c r="F1920" i="25"/>
  <c r="A1912" i="25"/>
  <c r="C1922" i="25" s="1"/>
  <c r="F1922" i="25" s="1"/>
  <c r="E1909" i="25"/>
  <c r="G1907" i="25"/>
  <c r="F1906" i="25"/>
  <c r="F1902" i="25"/>
  <c r="A1894" i="25"/>
  <c r="C1901" i="25" s="1"/>
  <c r="F1901" i="25" s="1"/>
  <c r="E1891" i="25"/>
  <c r="G1889" i="25"/>
  <c r="F1888" i="25"/>
  <c r="F1884" i="25"/>
  <c r="A1876" i="25"/>
  <c r="I1881" i="25" s="1"/>
  <c r="I1889" i="25" s="1"/>
  <c r="E1873" i="25"/>
  <c r="G1871" i="25"/>
  <c r="F1870" i="25"/>
  <c r="F1866" i="25"/>
  <c r="A1858" i="25"/>
  <c r="C1869" i="25" s="1"/>
  <c r="F1869" i="25" s="1"/>
  <c r="E1855" i="25"/>
  <c r="G1853" i="25"/>
  <c r="F1852" i="25"/>
  <c r="F1848" i="25"/>
  <c r="A1840" i="25"/>
  <c r="E1837" i="25"/>
  <c r="G1835" i="25"/>
  <c r="F1834" i="25"/>
  <c r="F1830" i="25"/>
  <c r="A1822" i="25"/>
  <c r="E1819" i="25"/>
  <c r="G1817" i="25"/>
  <c r="F1816" i="25"/>
  <c r="F1812" i="25"/>
  <c r="A1804" i="25"/>
  <c r="I1810" i="25" s="1"/>
  <c r="E1801" i="25"/>
  <c r="G1799" i="25"/>
  <c r="F1798" i="25"/>
  <c r="F1794" i="25"/>
  <c r="A1786" i="25"/>
  <c r="C1793" i="25" s="1"/>
  <c r="F1793" i="25" s="1"/>
  <c r="E1783" i="25"/>
  <c r="G1781" i="25"/>
  <c r="F1780" i="25"/>
  <c r="F1776" i="25"/>
  <c r="A1768" i="25"/>
  <c r="C1779" i="25" s="1"/>
  <c r="F1779" i="25" s="1"/>
  <c r="E1765" i="25"/>
  <c r="G1763" i="25"/>
  <c r="F1762" i="25"/>
  <c r="F1758" i="25"/>
  <c r="A1750" i="25"/>
  <c r="C1760" i="25" s="1"/>
  <c r="F1760" i="25" s="1"/>
  <c r="E1747" i="25"/>
  <c r="G1745" i="25"/>
  <c r="F1744" i="25"/>
  <c r="F1740" i="25"/>
  <c r="A1732" i="25"/>
  <c r="C1742" i="25" s="1"/>
  <c r="F1742" i="25" s="1"/>
  <c r="E1729" i="25"/>
  <c r="G1727" i="25"/>
  <c r="F1726" i="25"/>
  <c r="F1722" i="25"/>
  <c r="A1714" i="25"/>
  <c r="B1723" i="25" s="1"/>
  <c r="E1711" i="25"/>
  <c r="G1709" i="25"/>
  <c r="F1708" i="25"/>
  <c r="F1704" i="25"/>
  <c r="A1696" i="25"/>
  <c r="E1693" i="25"/>
  <c r="G1691" i="25"/>
  <c r="F1690" i="25"/>
  <c r="F1686" i="25"/>
  <c r="A1678" i="25"/>
  <c r="F1680" i="25" s="1"/>
  <c r="E1675" i="25"/>
  <c r="G1673" i="25"/>
  <c r="F1672" i="25"/>
  <c r="F1668" i="25"/>
  <c r="A1660" i="25"/>
  <c r="E1657" i="25"/>
  <c r="G1655" i="25"/>
  <c r="F1654" i="25"/>
  <c r="F1650" i="25"/>
  <c r="A1642" i="25"/>
  <c r="K1655" i="25" s="1"/>
  <c r="E1639" i="25"/>
  <c r="G1637" i="25"/>
  <c r="F1636" i="25"/>
  <c r="F1632" i="25"/>
  <c r="A1624" i="25"/>
  <c r="B1629" i="25" s="1"/>
  <c r="E1621" i="25"/>
  <c r="G1619" i="25"/>
  <c r="F1618" i="25"/>
  <c r="F1614" i="25"/>
  <c r="A1606" i="25"/>
  <c r="I1613" i="25" s="1"/>
  <c r="E1603" i="25"/>
  <c r="G1601" i="25"/>
  <c r="F1600" i="25"/>
  <c r="F1596" i="25"/>
  <c r="A1588" i="25"/>
  <c r="E1585" i="25"/>
  <c r="G1583" i="25"/>
  <c r="F1582" i="25"/>
  <c r="F1578" i="25"/>
  <c r="A1570" i="25"/>
  <c r="E1567" i="25"/>
  <c r="G1565" i="25"/>
  <c r="F1564" i="25"/>
  <c r="F1560" i="25"/>
  <c r="A1552" i="25"/>
  <c r="E1549" i="25"/>
  <c r="G1547" i="25"/>
  <c r="F1546" i="25"/>
  <c r="F1542" i="25"/>
  <c r="A1534" i="25"/>
  <c r="B1543" i="25" s="1"/>
  <c r="E1531" i="25"/>
  <c r="G1529" i="25"/>
  <c r="F1528" i="25"/>
  <c r="F1524" i="25"/>
  <c r="A1516" i="25"/>
  <c r="E1513" i="25"/>
  <c r="G1511" i="25"/>
  <c r="F1510" i="25"/>
  <c r="F1506" i="25"/>
  <c r="A1498" i="25"/>
  <c r="B1499" i="25" s="1"/>
  <c r="E1495" i="25"/>
  <c r="G1493" i="25"/>
  <c r="F1492" i="25"/>
  <c r="F1488" i="25"/>
  <c r="A1480" i="25"/>
  <c r="B1489" i="25" s="1"/>
  <c r="E1477" i="25"/>
  <c r="G1475" i="25"/>
  <c r="F1474" i="25"/>
  <c r="F1470" i="25"/>
  <c r="A1462" i="25"/>
  <c r="K1475" i="25" s="1"/>
  <c r="E1459" i="25"/>
  <c r="G1457" i="25"/>
  <c r="F1456" i="25"/>
  <c r="F1452" i="25"/>
  <c r="A1444" i="25"/>
  <c r="B1450" i="25" s="1"/>
  <c r="E1441" i="25"/>
  <c r="G1439" i="25"/>
  <c r="F1438" i="25"/>
  <c r="F1434" i="25"/>
  <c r="A1426" i="25"/>
  <c r="E1423" i="25"/>
  <c r="G1421" i="25"/>
  <c r="F1420" i="25"/>
  <c r="F1416" i="25"/>
  <c r="A1408" i="25"/>
  <c r="E1405" i="25"/>
  <c r="G1403" i="25"/>
  <c r="F1402" i="25"/>
  <c r="F1398" i="25"/>
  <c r="A1390" i="25"/>
  <c r="B1397" i="25" s="1"/>
  <c r="E1387" i="25"/>
  <c r="G1385" i="25"/>
  <c r="F1384" i="25"/>
  <c r="F1380" i="25"/>
  <c r="A1372" i="25"/>
  <c r="B1379" i="25" s="1"/>
  <c r="E1369" i="25"/>
  <c r="G1367" i="25"/>
  <c r="F1366" i="25"/>
  <c r="F1362" i="25"/>
  <c r="A1354" i="25"/>
  <c r="B1361" i="25" s="1"/>
  <c r="E1351" i="25"/>
  <c r="G1349" i="25"/>
  <c r="F1348" i="25"/>
  <c r="F1344" i="25"/>
  <c r="A1336" i="25"/>
  <c r="E1333" i="25"/>
  <c r="G1331" i="25"/>
  <c r="F1330" i="25"/>
  <c r="F1326" i="25"/>
  <c r="A1318" i="25"/>
  <c r="F1320" i="25" s="1"/>
  <c r="E1315" i="25"/>
  <c r="G1313" i="25"/>
  <c r="F1312" i="25"/>
  <c r="F1308" i="25"/>
  <c r="A1300" i="25"/>
  <c r="E1297" i="25"/>
  <c r="G1295" i="25"/>
  <c r="F1294" i="25"/>
  <c r="F1290" i="25"/>
  <c r="A1282" i="25"/>
  <c r="E1279" i="25"/>
  <c r="G1277" i="25"/>
  <c r="F1276" i="25"/>
  <c r="F1272" i="25"/>
  <c r="A1264" i="25"/>
  <c r="E1261" i="25"/>
  <c r="G1259" i="25"/>
  <c r="F1258" i="25"/>
  <c r="F1254" i="25"/>
  <c r="A1246" i="25"/>
  <c r="B1251" i="25" s="1"/>
  <c r="B1259" i="25" s="1"/>
  <c r="E1243" i="25"/>
  <c r="G1241" i="25"/>
  <c r="F1240" i="25"/>
  <c r="F1236" i="25"/>
  <c r="A1228" i="25"/>
  <c r="C1239" i="25" s="1"/>
  <c r="F1239" i="25" s="1"/>
  <c r="E1225" i="25"/>
  <c r="G1223" i="25"/>
  <c r="F1222" i="25"/>
  <c r="F1218" i="25"/>
  <c r="A1210" i="25"/>
  <c r="B1219" i="25" s="1"/>
  <c r="E1207" i="25"/>
  <c r="G1205" i="25"/>
  <c r="F1204" i="25"/>
  <c r="F1200" i="25"/>
  <c r="A1192" i="25"/>
  <c r="B1197" i="25" s="1"/>
  <c r="B1205" i="25" s="1"/>
  <c r="E1189" i="25"/>
  <c r="G1187" i="25"/>
  <c r="F1186" i="25"/>
  <c r="F1182" i="25"/>
  <c r="A1174" i="25"/>
  <c r="B1179" i="25" s="1"/>
  <c r="B1187" i="25" s="1"/>
  <c r="E1171" i="25"/>
  <c r="G1169" i="25"/>
  <c r="F1168" i="25"/>
  <c r="F1164" i="25"/>
  <c r="A1156" i="25"/>
  <c r="D1156" i="25" s="1"/>
  <c r="E1153" i="25"/>
  <c r="G1151" i="25"/>
  <c r="F1150" i="25"/>
  <c r="F1146" i="25"/>
  <c r="A1138" i="25"/>
  <c r="C1144" i="25" s="1"/>
  <c r="F1144" i="25" s="1"/>
  <c r="E1135" i="25"/>
  <c r="G1133" i="25"/>
  <c r="F1132" i="25"/>
  <c r="F1128" i="25"/>
  <c r="A1120" i="25"/>
  <c r="C1130" i="25" s="1"/>
  <c r="F1130" i="25" s="1"/>
  <c r="E1117" i="25"/>
  <c r="G1115" i="25"/>
  <c r="F1114" i="25"/>
  <c r="F1110" i="25"/>
  <c r="A1102" i="25"/>
  <c r="I1109" i="25" s="1"/>
  <c r="E1099" i="25"/>
  <c r="G1097" i="25"/>
  <c r="F1096" i="25"/>
  <c r="F1092" i="25"/>
  <c r="A1084" i="25"/>
  <c r="C1095" i="25" s="1"/>
  <c r="F1095" i="25" s="1"/>
  <c r="E1081" i="25"/>
  <c r="G1079" i="25"/>
  <c r="F1078" i="25"/>
  <c r="F1074" i="25"/>
  <c r="A1066" i="25"/>
  <c r="B1068" i="25" s="1"/>
  <c r="E1063" i="25"/>
  <c r="G1061" i="25"/>
  <c r="F1060" i="25"/>
  <c r="F1056" i="25"/>
  <c r="A1048" i="25"/>
  <c r="E1045" i="25"/>
  <c r="G1043" i="25"/>
  <c r="F1042" i="25"/>
  <c r="F1038" i="25"/>
  <c r="A1030" i="25"/>
  <c r="E1027" i="25"/>
  <c r="G1025" i="25"/>
  <c r="F1024" i="25"/>
  <c r="F1020" i="25"/>
  <c r="A1012" i="25"/>
  <c r="C1021" i="25" s="1"/>
  <c r="F1021" i="25" s="1"/>
  <c r="E1009" i="25"/>
  <c r="G1007" i="25"/>
  <c r="F1006" i="25"/>
  <c r="F1002" i="25"/>
  <c r="A994" i="25"/>
  <c r="B1003" i="25" s="1"/>
  <c r="E991" i="25"/>
  <c r="G989" i="25"/>
  <c r="F988" i="25"/>
  <c r="F984" i="25"/>
  <c r="A976" i="25"/>
  <c r="E973" i="25"/>
  <c r="G971" i="25"/>
  <c r="F970" i="25"/>
  <c r="F966" i="25"/>
  <c r="A958" i="25"/>
  <c r="I965" i="25" s="1"/>
  <c r="G953" i="25"/>
  <c r="F952" i="25"/>
  <c r="F948" i="25"/>
  <c r="A940" i="25"/>
  <c r="I947" i="25" s="1"/>
  <c r="E937" i="25"/>
  <c r="G935" i="25"/>
  <c r="F934" i="25"/>
  <c r="F930" i="25"/>
  <c r="A922" i="25"/>
  <c r="C929" i="25" s="1"/>
  <c r="F929" i="25" s="1"/>
  <c r="E919" i="25"/>
  <c r="G917" i="25"/>
  <c r="F916" i="25"/>
  <c r="F912" i="25"/>
  <c r="A904" i="25"/>
  <c r="C913" i="25" s="1"/>
  <c r="F913" i="25" s="1"/>
  <c r="E901" i="25"/>
  <c r="G899" i="25"/>
  <c r="F898" i="25"/>
  <c r="F894" i="25"/>
  <c r="A886" i="25"/>
  <c r="B892" i="25" s="1"/>
  <c r="E883" i="25"/>
  <c r="G881" i="25"/>
  <c r="F880" i="25"/>
  <c r="F876" i="25"/>
  <c r="A868" i="25"/>
  <c r="C873" i="25" s="1"/>
  <c r="E865" i="25"/>
  <c r="G863" i="25"/>
  <c r="F862" i="25"/>
  <c r="F858" i="25"/>
  <c r="A850" i="25"/>
  <c r="E847" i="25"/>
  <c r="G845" i="25"/>
  <c r="F844" i="25"/>
  <c r="F840" i="25"/>
  <c r="A832" i="25"/>
  <c r="I839" i="25" s="1"/>
  <c r="E829" i="25"/>
  <c r="G827" i="25"/>
  <c r="F826" i="25"/>
  <c r="F822" i="25"/>
  <c r="A814" i="25"/>
  <c r="C820" i="25" s="1"/>
  <c r="F820" i="25" s="1"/>
  <c r="E811" i="25"/>
  <c r="G809" i="25"/>
  <c r="F808" i="25"/>
  <c r="F804" i="25"/>
  <c r="A796" i="25"/>
  <c r="E793" i="25"/>
  <c r="G791" i="25"/>
  <c r="F790" i="25"/>
  <c r="F786" i="25"/>
  <c r="A778" i="25"/>
  <c r="B784" i="25" s="1"/>
  <c r="E775" i="25"/>
  <c r="G773" i="25"/>
  <c r="F772" i="25"/>
  <c r="F768" i="25"/>
  <c r="A760" i="25"/>
  <c r="B766" i="25" s="1"/>
  <c r="E757" i="25"/>
  <c r="G755" i="25"/>
  <c r="F754" i="25"/>
  <c r="F750" i="25"/>
  <c r="A742" i="25"/>
  <c r="C748" i="25" s="1"/>
  <c r="F748" i="25" s="1"/>
  <c r="E739" i="25"/>
  <c r="G737" i="25"/>
  <c r="F736" i="25"/>
  <c r="F732" i="25"/>
  <c r="A724" i="25"/>
  <c r="F724" i="25" s="1"/>
  <c r="E721" i="25"/>
  <c r="G719" i="25"/>
  <c r="F718" i="25"/>
  <c r="F714" i="25"/>
  <c r="A706" i="25"/>
  <c r="C711" i="25" s="1"/>
  <c r="E703" i="25"/>
  <c r="G701" i="25"/>
  <c r="F700" i="25"/>
  <c r="F696" i="25"/>
  <c r="A688" i="25"/>
  <c r="E688" i="25" s="1"/>
  <c r="E685" i="25"/>
  <c r="G683" i="25"/>
  <c r="F682" i="25"/>
  <c r="F678" i="25"/>
  <c r="A670" i="25"/>
  <c r="K683" i="25" s="1"/>
  <c r="E667" i="25"/>
  <c r="G665" i="25"/>
  <c r="F664" i="25"/>
  <c r="F660" i="25"/>
  <c r="A652" i="25"/>
  <c r="E649" i="25"/>
  <c r="G647" i="25"/>
  <c r="F646" i="25"/>
  <c r="F642" i="25"/>
  <c r="A634" i="25"/>
  <c r="B639" i="25" s="1"/>
  <c r="E631" i="25"/>
  <c r="G629" i="25"/>
  <c r="F628" i="25"/>
  <c r="F624" i="25"/>
  <c r="A616" i="25"/>
  <c r="B622" i="25" s="1"/>
  <c r="E613" i="25"/>
  <c r="G611" i="25"/>
  <c r="F610" i="25"/>
  <c r="F606" i="25"/>
  <c r="A598" i="25"/>
  <c r="K611" i="25" s="1"/>
  <c r="E595" i="25"/>
  <c r="G593" i="25"/>
  <c r="F592" i="25"/>
  <c r="F588" i="25"/>
  <c r="A580" i="25"/>
  <c r="I587" i="25" s="1"/>
  <c r="E577" i="25"/>
  <c r="G575" i="25"/>
  <c r="F574" i="25"/>
  <c r="F570" i="25"/>
  <c r="A562" i="25"/>
  <c r="B563" i="25" s="1"/>
  <c r="E559" i="25"/>
  <c r="G557" i="25"/>
  <c r="F556" i="25"/>
  <c r="F552" i="25"/>
  <c r="A544" i="25"/>
  <c r="B549" i="25" s="1"/>
  <c r="E541" i="25"/>
  <c r="G539" i="25"/>
  <c r="F538" i="25"/>
  <c r="F534" i="25"/>
  <c r="A526" i="25"/>
  <c r="E523" i="25"/>
  <c r="G521" i="25"/>
  <c r="F520" i="25"/>
  <c r="F516" i="25"/>
  <c r="A508" i="25"/>
  <c r="B515" i="25" s="1"/>
  <c r="E505" i="25"/>
  <c r="G503" i="25"/>
  <c r="F502" i="25"/>
  <c r="F498" i="25"/>
  <c r="A490" i="25"/>
  <c r="C500" i="25" s="1"/>
  <c r="F500" i="25" s="1"/>
  <c r="E487" i="25"/>
  <c r="G485" i="25"/>
  <c r="F484" i="25"/>
  <c r="F480" i="25"/>
  <c r="A472" i="25"/>
  <c r="K485" i="25" s="1"/>
  <c r="E469" i="25"/>
  <c r="G467" i="25"/>
  <c r="F466" i="25"/>
  <c r="F462" i="25"/>
  <c r="A454" i="25"/>
  <c r="E451" i="25"/>
  <c r="G449" i="25"/>
  <c r="F448" i="25"/>
  <c r="F444" i="25"/>
  <c r="A436" i="25"/>
  <c r="B438" i="25" s="1"/>
  <c r="E433" i="25"/>
  <c r="G431" i="25"/>
  <c r="F430" i="25"/>
  <c r="F426" i="25"/>
  <c r="A418" i="25"/>
  <c r="E415" i="25"/>
  <c r="G413" i="25"/>
  <c r="F412" i="25"/>
  <c r="F408" i="25"/>
  <c r="A400" i="25"/>
  <c r="E397" i="25"/>
  <c r="G395" i="25"/>
  <c r="F394" i="25"/>
  <c r="F390" i="25"/>
  <c r="A382" i="25"/>
  <c r="B389" i="25" s="1"/>
  <c r="E379" i="25"/>
  <c r="G377" i="25"/>
  <c r="F376" i="25"/>
  <c r="F372" i="25"/>
  <c r="A364" i="25"/>
  <c r="E361" i="25"/>
  <c r="G359" i="25"/>
  <c r="F358" i="25"/>
  <c r="F354" i="25"/>
  <c r="A346" i="25"/>
  <c r="E343" i="25"/>
  <c r="G341" i="25"/>
  <c r="F340" i="25"/>
  <c r="F336" i="25"/>
  <c r="A328" i="25"/>
  <c r="E325" i="25"/>
  <c r="G323" i="25"/>
  <c r="F322" i="25"/>
  <c r="F318" i="25"/>
  <c r="A310" i="25"/>
  <c r="E307" i="25"/>
  <c r="G305" i="25"/>
  <c r="F304" i="25"/>
  <c r="F300" i="25"/>
  <c r="A292" i="25"/>
  <c r="E289" i="25"/>
  <c r="G287" i="25"/>
  <c r="F286" i="25"/>
  <c r="F282" i="25"/>
  <c r="A274" i="25"/>
  <c r="B283" i="25" s="1"/>
  <c r="E271" i="25"/>
  <c r="G269" i="25"/>
  <c r="F268" i="25"/>
  <c r="F264" i="25"/>
  <c r="A256" i="25"/>
  <c r="K269" i="25" s="1"/>
  <c r="E253" i="25"/>
  <c r="G251" i="25"/>
  <c r="F250" i="25"/>
  <c r="F246" i="25"/>
  <c r="A238" i="25"/>
  <c r="G238" i="25" s="1"/>
  <c r="E235" i="25"/>
  <c r="G233" i="25"/>
  <c r="F232" i="25"/>
  <c r="F228" i="25"/>
  <c r="A220" i="25"/>
  <c r="E217" i="25"/>
  <c r="G215" i="25"/>
  <c r="F214" i="25"/>
  <c r="F210" i="25"/>
  <c r="A202" i="25"/>
  <c r="C212" i="25" s="1"/>
  <c r="F212" i="25" s="1"/>
  <c r="E199" i="25"/>
  <c r="G197" i="25"/>
  <c r="F196" i="25"/>
  <c r="F192" i="25"/>
  <c r="A184" i="25"/>
  <c r="E181" i="25"/>
  <c r="G179" i="25"/>
  <c r="F178" i="25"/>
  <c r="F174" i="25"/>
  <c r="A166" i="25"/>
  <c r="K179" i="25" s="1"/>
  <c r="E163" i="25"/>
  <c r="G161" i="25"/>
  <c r="F160" i="25"/>
  <c r="F156" i="25"/>
  <c r="A148" i="25"/>
  <c r="K161" i="25" s="1"/>
  <c r="E145" i="25"/>
  <c r="G143" i="25"/>
  <c r="F142" i="25"/>
  <c r="F138" i="25"/>
  <c r="T136" i="25"/>
  <c r="U136" i="25" s="1"/>
  <c r="T135" i="25"/>
  <c r="U135" i="25" s="1"/>
  <c r="T134" i="25"/>
  <c r="U134" i="25" s="1"/>
  <c r="T133" i="25"/>
  <c r="U133" i="25" s="1"/>
  <c r="T132" i="25"/>
  <c r="U132" i="25" s="1"/>
  <c r="T131" i="25"/>
  <c r="U131" i="25" s="1"/>
  <c r="T130" i="25"/>
  <c r="U130" i="25" s="1"/>
  <c r="A130" i="25"/>
  <c r="T129" i="25"/>
  <c r="U129" i="25" s="1"/>
  <c r="T128" i="25"/>
  <c r="U128" i="25" s="1"/>
  <c r="T127" i="25"/>
  <c r="U127" i="25" s="1"/>
  <c r="E127" i="25"/>
  <c r="T126" i="25"/>
  <c r="U126" i="25" s="1"/>
  <c r="T125" i="25"/>
  <c r="U125" i="25" s="1"/>
  <c r="G125" i="25"/>
  <c r="T124" i="25"/>
  <c r="U124" i="25" s="1"/>
  <c r="F124" i="25"/>
  <c r="T123" i="25"/>
  <c r="U123" i="25" s="1"/>
  <c r="T122" i="25"/>
  <c r="U122" i="25" s="1"/>
  <c r="T121" i="25"/>
  <c r="U121" i="25" s="1"/>
  <c r="T120" i="25"/>
  <c r="U120" i="25" s="1"/>
  <c r="F120" i="25"/>
  <c r="T119" i="25"/>
  <c r="U119" i="25" s="1"/>
  <c r="T118" i="25"/>
  <c r="U118" i="25" s="1"/>
  <c r="T117" i="25"/>
  <c r="U117" i="25" s="1"/>
  <c r="T116" i="25"/>
  <c r="U116" i="25" s="1"/>
  <c r="T115" i="25"/>
  <c r="U115" i="25" s="1"/>
  <c r="T114" i="25"/>
  <c r="U114" i="25" s="1"/>
  <c r="T113" i="25"/>
  <c r="U113" i="25" s="1"/>
  <c r="T112" i="25"/>
  <c r="U112" i="25" s="1"/>
  <c r="A112" i="25"/>
  <c r="T111" i="25"/>
  <c r="U111" i="25" s="1"/>
  <c r="T110" i="25"/>
  <c r="U110" i="25" s="1"/>
  <c r="T109" i="25"/>
  <c r="U109" i="25" s="1"/>
  <c r="E109" i="25"/>
  <c r="T108" i="25"/>
  <c r="U108" i="25" s="1"/>
  <c r="T107" i="25"/>
  <c r="U107" i="25" s="1"/>
  <c r="G107" i="25"/>
  <c r="T106" i="25"/>
  <c r="U106" i="25" s="1"/>
  <c r="F106" i="25"/>
  <c r="T105" i="25"/>
  <c r="U105" i="25" s="1"/>
  <c r="T104" i="25"/>
  <c r="U104" i="25" s="1"/>
  <c r="T103" i="25"/>
  <c r="U103" i="25" s="1"/>
  <c r="T102" i="25"/>
  <c r="U102" i="25" s="1"/>
  <c r="F102" i="25"/>
  <c r="T101" i="25"/>
  <c r="U101" i="25" s="1"/>
  <c r="T100" i="25"/>
  <c r="U100" i="25" s="1"/>
  <c r="T99" i="25"/>
  <c r="U99" i="25" s="1"/>
  <c r="T98" i="25"/>
  <c r="U98" i="25" s="1"/>
  <c r="T97" i="25"/>
  <c r="U97" i="25" s="1"/>
  <c r="T96" i="25"/>
  <c r="U96" i="25" s="1"/>
  <c r="T95" i="25"/>
  <c r="U95" i="25" s="1"/>
  <c r="T94" i="25"/>
  <c r="U94" i="25" s="1"/>
  <c r="A94" i="25"/>
  <c r="T93" i="25"/>
  <c r="U93" i="25" s="1"/>
  <c r="T92" i="25"/>
  <c r="U92" i="25" s="1"/>
  <c r="T91" i="25"/>
  <c r="U91" i="25" s="1"/>
  <c r="E91" i="25"/>
  <c r="T90" i="25"/>
  <c r="U90" i="25" s="1"/>
  <c r="T89" i="25"/>
  <c r="U89" i="25" s="1"/>
  <c r="G89" i="25"/>
  <c r="T88" i="25"/>
  <c r="U88" i="25" s="1"/>
  <c r="F88" i="25"/>
  <c r="T87" i="25"/>
  <c r="U87" i="25" s="1"/>
  <c r="T86" i="25"/>
  <c r="U86" i="25" s="1"/>
  <c r="T85" i="25"/>
  <c r="U85" i="25" s="1"/>
  <c r="T84" i="25"/>
  <c r="U84" i="25" s="1"/>
  <c r="F84" i="25"/>
  <c r="T83" i="25"/>
  <c r="U83" i="25" s="1"/>
  <c r="T82" i="25"/>
  <c r="U82" i="25" s="1"/>
  <c r="T81" i="25"/>
  <c r="U81" i="25" s="1"/>
  <c r="T80" i="25"/>
  <c r="U80" i="25" s="1"/>
  <c r="T79" i="25"/>
  <c r="U79" i="25" s="1"/>
  <c r="T78" i="25"/>
  <c r="U78" i="25" s="1"/>
  <c r="T77" i="25"/>
  <c r="U77" i="25" s="1"/>
  <c r="T76" i="25"/>
  <c r="U76" i="25" s="1"/>
  <c r="A76" i="25"/>
  <c r="E76" i="25" s="1"/>
  <c r="T75" i="25"/>
  <c r="U75" i="25" s="1"/>
  <c r="T74" i="25"/>
  <c r="U74" i="25" s="1"/>
  <c r="T73" i="25"/>
  <c r="U73" i="25" s="1"/>
  <c r="E73" i="25"/>
  <c r="T72" i="25"/>
  <c r="U72" i="25" s="1"/>
  <c r="T71" i="25"/>
  <c r="U71" i="25" s="1"/>
  <c r="G71" i="25"/>
  <c r="T70" i="25"/>
  <c r="U70" i="25" s="1"/>
  <c r="F70" i="25"/>
  <c r="T69" i="25"/>
  <c r="U69" i="25" s="1"/>
  <c r="T68" i="25"/>
  <c r="U68" i="25" s="1"/>
  <c r="T67" i="25"/>
  <c r="U67" i="25" s="1"/>
  <c r="T66" i="25"/>
  <c r="U66" i="25" s="1"/>
  <c r="F66" i="25"/>
  <c r="T65" i="25"/>
  <c r="U65" i="25" s="1"/>
  <c r="T64" i="25"/>
  <c r="U64" i="25" s="1"/>
  <c r="T63" i="25"/>
  <c r="U63" i="25" s="1"/>
  <c r="T62" i="25"/>
  <c r="U62" i="25" s="1"/>
  <c r="T61" i="25"/>
  <c r="U61" i="25" s="1"/>
  <c r="T60" i="25"/>
  <c r="U60" i="25" s="1"/>
  <c r="T59" i="25"/>
  <c r="U59" i="25" s="1"/>
  <c r="T58" i="25"/>
  <c r="U58" i="25" s="1"/>
  <c r="A58" i="25"/>
  <c r="B60" i="25" s="1"/>
  <c r="T57" i="25"/>
  <c r="U57" i="25" s="1"/>
  <c r="T56" i="25"/>
  <c r="U56" i="25" s="1"/>
  <c r="T55" i="25"/>
  <c r="U55" i="25" s="1"/>
  <c r="E55" i="25"/>
  <c r="T54" i="25"/>
  <c r="U54" i="25" s="1"/>
  <c r="T53" i="25"/>
  <c r="U53" i="25" s="1"/>
  <c r="G53" i="25"/>
  <c r="T52" i="25"/>
  <c r="U52" i="25" s="1"/>
  <c r="F52" i="25"/>
  <c r="T51" i="25"/>
  <c r="U51" i="25" s="1"/>
  <c r="T50" i="25"/>
  <c r="U50" i="25" s="1"/>
  <c r="T49" i="25"/>
  <c r="U49" i="25" s="1"/>
  <c r="T48" i="25"/>
  <c r="U48" i="25" s="1"/>
  <c r="F48" i="25"/>
  <c r="T47" i="25"/>
  <c r="U47" i="25" s="1"/>
  <c r="T46" i="25"/>
  <c r="U46" i="25" s="1"/>
  <c r="T45" i="25"/>
  <c r="U45" i="25" s="1"/>
  <c r="T44" i="25"/>
  <c r="U44" i="25" s="1"/>
  <c r="T43" i="25"/>
  <c r="U43" i="25" s="1"/>
  <c r="T42" i="25"/>
  <c r="U42" i="25" s="1"/>
  <c r="T41" i="25"/>
  <c r="U41" i="25" s="1"/>
  <c r="T40" i="25"/>
  <c r="U40" i="25" s="1"/>
  <c r="A40" i="25"/>
  <c r="T39" i="25"/>
  <c r="U39" i="25" s="1"/>
  <c r="T38" i="25"/>
  <c r="U38" i="25" s="1"/>
  <c r="T37" i="25"/>
  <c r="U37" i="25" s="1"/>
  <c r="E37" i="25"/>
  <c r="T36" i="25"/>
  <c r="U36" i="25" s="1"/>
  <c r="T35" i="25"/>
  <c r="U35" i="25" s="1"/>
  <c r="G35" i="25"/>
  <c r="T34" i="25"/>
  <c r="U34" i="25" s="1"/>
  <c r="F34" i="25"/>
  <c r="T33" i="25"/>
  <c r="U33" i="25" s="1"/>
  <c r="T32" i="25"/>
  <c r="U32" i="25" s="1"/>
  <c r="T31" i="25"/>
  <c r="U31" i="25" s="1"/>
  <c r="T30" i="25"/>
  <c r="U30" i="25" s="1"/>
  <c r="P30" i="25"/>
  <c r="P31" i="25" s="1"/>
  <c r="P32" i="25" s="1"/>
  <c r="P33" i="25" s="1"/>
  <c r="P34" i="25" s="1"/>
  <c r="P35" i="25" s="1"/>
  <c r="P36" i="25" s="1"/>
  <c r="P37" i="25" s="1"/>
  <c r="P38" i="25" s="1"/>
  <c r="P39" i="25" s="1"/>
  <c r="P40" i="25" s="1"/>
  <c r="P41" i="25" s="1"/>
  <c r="P42" i="25" s="1"/>
  <c r="P43" i="25" s="1"/>
  <c r="P44" i="25" s="1"/>
  <c r="P45" i="25" s="1"/>
  <c r="P46" i="25" s="1"/>
  <c r="P47" i="25" s="1"/>
  <c r="P48" i="25" s="1"/>
  <c r="P49" i="25" s="1"/>
  <c r="P50" i="25" s="1"/>
  <c r="P51" i="25" s="1"/>
  <c r="P52" i="25" s="1"/>
  <c r="P53" i="25" s="1"/>
  <c r="P54" i="25" s="1"/>
  <c r="P55" i="25" s="1"/>
  <c r="P56" i="25" s="1"/>
  <c r="P57" i="25" s="1"/>
  <c r="P58" i="25" s="1"/>
  <c r="P59" i="25" s="1"/>
  <c r="P60" i="25" s="1"/>
  <c r="P61" i="25" s="1"/>
  <c r="P62" i="25" s="1"/>
  <c r="P63" i="25" s="1"/>
  <c r="P64" i="25" s="1"/>
  <c r="P65" i="25" s="1"/>
  <c r="P66" i="25" s="1"/>
  <c r="P67" i="25" s="1"/>
  <c r="P68" i="25" s="1"/>
  <c r="P69" i="25" s="1"/>
  <c r="P70" i="25" s="1"/>
  <c r="P71" i="25" s="1"/>
  <c r="P72" i="25" s="1"/>
  <c r="P73" i="25" s="1"/>
  <c r="P74" i="25" s="1"/>
  <c r="P75" i="25" s="1"/>
  <c r="P76" i="25" s="1"/>
  <c r="P77" i="25" s="1"/>
  <c r="P78" i="25" s="1"/>
  <c r="P79" i="25" s="1"/>
  <c r="P80" i="25" s="1"/>
  <c r="P81" i="25" s="1"/>
  <c r="P82" i="25" s="1"/>
  <c r="P83" i="25" s="1"/>
  <c r="P84" i="25" s="1"/>
  <c r="P85" i="25" s="1"/>
  <c r="P86" i="25" s="1"/>
  <c r="P87" i="25" s="1"/>
  <c r="P88" i="25" s="1"/>
  <c r="P89" i="25" s="1"/>
  <c r="P90" i="25" s="1"/>
  <c r="P91" i="25" s="1"/>
  <c r="P92" i="25" s="1"/>
  <c r="P93" i="25" s="1"/>
  <c r="P94" i="25" s="1"/>
  <c r="P95" i="25" s="1"/>
  <c r="P96" i="25" s="1"/>
  <c r="P97" i="25" s="1"/>
  <c r="P98" i="25" s="1"/>
  <c r="P99" i="25" s="1"/>
  <c r="P100" i="25" s="1"/>
  <c r="P101" i="25" s="1"/>
  <c r="P102" i="25" s="1"/>
  <c r="P103" i="25" s="1"/>
  <c r="P104" i="25" s="1"/>
  <c r="P105" i="25" s="1"/>
  <c r="P106" i="25" s="1"/>
  <c r="P107" i="25" s="1"/>
  <c r="P108" i="25" s="1"/>
  <c r="P109" i="25" s="1"/>
  <c r="P110" i="25" s="1"/>
  <c r="P111" i="25" s="1"/>
  <c r="P112" i="25" s="1"/>
  <c r="P113" i="25" s="1"/>
  <c r="P114" i="25" s="1"/>
  <c r="P115" i="25" s="1"/>
  <c r="P116" i="25" s="1"/>
  <c r="P117" i="25" s="1"/>
  <c r="P118" i="25" s="1"/>
  <c r="P119" i="25" s="1"/>
  <c r="P120" i="25" s="1"/>
  <c r="P121" i="25" s="1"/>
  <c r="P122" i="25" s="1"/>
  <c r="P123" i="25" s="1"/>
  <c r="P124" i="25" s="1"/>
  <c r="P125" i="25" s="1"/>
  <c r="P126" i="25" s="1"/>
  <c r="P127" i="25" s="1"/>
  <c r="P128" i="25" s="1"/>
  <c r="P129" i="25" s="1"/>
  <c r="P130" i="25" s="1"/>
  <c r="P131" i="25" s="1"/>
  <c r="P132" i="25" s="1"/>
  <c r="P133" i="25" s="1"/>
  <c r="P134" i="25" s="1"/>
  <c r="P135" i="25" s="1"/>
  <c r="P136" i="25" s="1"/>
  <c r="F30" i="25"/>
  <c r="T29" i="25"/>
  <c r="U29" i="25" s="1"/>
  <c r="T28" i="25"/>
  <c r="U28" i="25" s="1"/>
  <c r="T27" i="25"/>
  <c r="U27" i="25" s="1"/>
  <c r="T26" i="25"/>
  <c r="U26" i="25" s="1"/>
  <c r="T25" i="25"/>
  <c r="U25" i="25" s="1"/>
  <c r="T24" i="25"/>
  <c r="U24" i="25" s="1"/>
  <c r="T23" i="25"/>
  <c r="U23" i="25" s="1"/>
  <c r="T22" i="25"/>
  <c r="U22" i="25" s="1"/>
  <c r="A22" i="25"/>
  <c r="T21" i="25"/>
  <c r="U21" i="25" s="1"/>
  <c r="T20" i="25"/>
  <c r="U20" i="25" s="1"/>
  <c r="T19" i="25"/>
  <c r="U19" i="25" s="1"/>
  <c r="E19" i="25"/>
  <c r="T18" i="25"/>
  <c r="U18" i="25" s="1"/>
  <c r="T17" i="25"/>
  <c r="U17" i="25" s="1"/>
  <c r="G17" i="25"/>
  <c r="F16" i="25"/>
  <c r="T14" i="25"/>
  <c r="U14" i="25" s="1"/>
  <c r="F12" i="25"/>
  <c r="A4" i="25"/>
  <c r="Y9" i="26"/>
  <c r="AK7" i="26"/>
  <c r="AI7" i="26"/>
  <c r="AE7" i="26"/>
  <c r="AD7" i="26"/>
  <c r="AA7" i="26"/>
  <c r="Z7" i="26"/>
  <c r="S7" i="26"/>
  <c r="R7" i="26"/>
  <c r="Q7" i="26"/>
  <c r="P7" i="26"/>
  <c r="N7" i="26"/>
  <c r="M7" i="26"/>
  <c r="L7" i="26"/>
  <c r="T6" i="26"/>
  <c r="T7" i="26" s="1"/>
  <c r="O6" i="26"/>
  <c r="AJ6" i="26" s="1"/>
  <c r="AJ7" i="26" s="1"/>
  <c r="L10" i="23"/>
  <c r="L51" i="23" s="1"/>
  <c r="M26" i="13"/>
  <c r="K26" i="13"/>
  <c r="N24" i="13"/>
  <c r="L24" i="13"/>
  <c r="N23" i="13"/>
  <c r="L23" i="13"/>
  <c r="N22" i="13"/>
  <c r="L22" i="13"/>
  <c r="N21" i="13"/>
  <c r="L21" i="13"/>
  <c r="N20" i="13"/>
  <c r="L20" i="13"/>
  <c r="N19" i="13"/>
  <c r="L19" i="13"/>
  <c r="N18" i="13"/>
  <c r="J18" i="13"/>
  <c r="L18" i="13" s="1"/>
  <c r="N17" i="13"/>
  <c r="J17" i="13"/>
  <c r="L17" i="13" s="1"/>
  <c r="N16" i="13"/>
  <c r="J16" i="13"/>
  <c r="L16" i="13" s="1"/>
  <c r="N15" i="13"/>
  <c r="J15" i="13"/>
  <c r="L15" i="13" s="1"/>
  <c r="N14" i="13"/>
  <c r="J14" i="13"/>
  <c r="L14" i="13" s="1"/>
  <c r="N13" i="13"/>
  <c r="J13" i="13"/>
  <c r="L13" i="13" s="1"/>
  <c r="N12" i="13"/>
  <c r="J12" i="13"/>
  <c r="L12" i="13" s="1"/>
  <c r="N11" i="13"/>
  <c r="J11" i="13"/>
  <c r="L11" i="13" s="1"/>
  <c r="N10" i="13"/>
  <c r="J10" i="13"/>
  <c r="L10" i="13" s="1"/>
  <c r="N9" i="13"/>
  <c r="J9" i="13"/>
  <c r="L9" i="13" s="1"/>
  <c r="N8" i="13"/>
  <c r="J8" i="13"/>
  <c r="L8" i="13" s="1"/>
  <c r="N7" i="13"/>
  <c r="J7" i="13"/>
  <c r="L7" i="13" s="1"/>
  <c r="N6" i="13"/>
  <c r="J6" i="13"/>
  <c r="T45" i="21"/>
  <c r="T44" i="21"/>
  <c r="T43" i="21"/>
  <c r="T30" i="21"/>
  <c r="T42" i="21"/>
  <c r="T40" i="21"/>
  <c r="T41" i="21"/>
  <c r="T38" i="21"/>
  <c r="T36" i="21"/>
  <c r="T37" i="21"/>
  <c r="AC37" i="21" s="1"/>
  <c r="T35" i="21"/>
  <c r="T34" i="21"/>
  <c r="T32" i="21"/>
  <c r="T31" i="21"/>
  <c r="T29" i="21"/>
  <c r="T28" i="21"/>
  <c r="T27" i="21"/>
  <c r="T26" i="21"/>
  <c r="AC26" i="21" s="1"/>
  <c r="T25" i="21"/>
  <c r="T12" i="21"/>
  <c r="T21" i="21"/>
  <c r="T23" i="21"/>
  <c r="T19" i="21"/>
  <c r="T17" i="21"/>
  <c r="T18" i="21"/>
  <c r="T24" i="21"/>
  <c r="T16" i="21"/>
  <c r="T22" i="21"/>
  <c r="T14" i="21"/>
  <c r="T13" i="21"/>
  <c r="T6" i="21"/>
  <c r="AC6" i="21" s="1"/>
  <c r="T15" i="21"/>
  <c r="T9" i="21"/>
  <c r="T8" i="21"/>
  <c r="T7" i="21"/>
  <c r="T10" i="21"/>
  <c r="AK55" i="12"/>
  <c r="AI55" i="12"/>
  <c r="AE55" i="12"/>
  <c r="Z55" i="12"/>
  <c r="S55" i="12"/>
  <c r="R55" i="12"/>
  <c r="Q55" i="12"/>
  <c r="P55" i="12"/>
  <c r="N55" i="12"/>
  <c r="M55" i="12"/>
  <c r="T53" i="12"/>
  <c r="O53" i="12"/>
  <c r="AN53" i="12" s="1"/>
  <c r="T52" i="12"/>
  <c r="O52" i="12"/>
  <c r="W52" i="12" s="1"/>
  <c r="T51" i="12"/>
  <c r="O51" i="12"/>
  <c r="AN51" i="12" s="1"/>
  <c r="T50" i="12"/>
  <c r="O50" i="12"/>
  <c r="V50" i="12" s="1"/>
  <c r="T49" i="12"/>
  <c r="O49" i="12"/>
  <c r="W49" i="12" s="1"/>
  <c r="T48" i="12"/>
  <c r="O48" i="12"/>
  <c r="W48" i="12" s="1"/>
  <c r="T47" i="12"/>
  <c r="O47" i="12"/>
  <c r="W47" i="12" s="1"/>
  <c r="T46" i="12"/>
  <c r="O46" i="12"/>
  <c r="X46" i="12" s="1"/>
  <c r="T45" i="12"/>
  <c r="AC45" i="12" s="1"/>
  <c r="O45" i="12"/>
  <c r="W45" i="12" s="1"/>
  <c r="T44" i="12"/>
  <c r="O44" i="12"/>
  <c r="W44" i="12" s="1"/>
  <c r="T43" i="12"/>
  <c r="O43" i="12"/>
  <c r="W43" i="12" s="1"/>
  <c r="T42" i="12"/>
  <c r="O42" i="12"/>
  <c r="X42" i="12" s="1"/>
  <c r="T41" i="12"/>
  <c r="O41" i="12"/>
  <c r="V41" i="12" s="1"/>
  <c r="T40" i="12"/>
  <c r="O40" i="12"/>
  <c r="W40" i="12" s="1"/>
  <c r="T39" i="12"/>
  <c r="O39" i="12"/>
  <c r="AJ39" i="12" s="1"/>
  <c r="T38" i="12"/>
  <c r="O38" i="12"/>
  <c r="W38" i="12" s="1"/>
  <c r="T37" i="12"/>
  <c r="O37" i="12"/>
  <c r="W37" i="12" s="1"/>
  <c r="T36" i="12"/>
  <c r="O36" i="12"/>
  <c r="AN36" i="12" s="1"/>
  <c r="T35" i="12"/>
  <c r="O35" i="12"/>
  <c r="AJ35" i="12" s="1"/>
  <c r="T34" i="12"/>
  <c r="O34" i="12"/>
  <c r="V34" i="12" s="1"/>
  <c r="T33" i="12"/>
  <c r="O33" i="12"/>
  <c r="W33" i="12" s="1"/>
  <c r="T32" i="12"/>
  <c r="O32" i="12"/>
  <c r="AN32" i="12" s="1"/>
  <c r="T31" i="12"/>
  <c r="L31" i="12"/>
  <c r="O31" i="12" s="1"/>
  <c r="T30" i="12"/>
  <c r="L30" i="12"/>
  <c r="O30" i="12" s="1"/>
  <c r="T29" i="12"/>
  <c r="L29" i="12"/>
  <c r="O29" i="12" s="1"/>
  <c r="T28" i="12"/>
  <c r="L28" i="12"/>
  <c r="O28" i="12" s="1"/>
  <c r="T27" i="12"/>
  <c r="L27" i="12"/>
  <c r="O27" i="12" s="1"/>
  <c r="T26" i="12"/>
  <c r="L26" i="12"/>
  <c r="O26" i="12" s="1"/>
  <c r="T25" i="12"/>
  <c r="L25" i="12"/>
  <c r="O25" i="12" s="1"/>
  <c r="T24" i="12"/>
  <c r="L24" i="12"/>
  <c r="O24" i="12" s="1"/>
  <c r="T23" i="12"/>
  <c r="L23" i="12"/>
  <c r="O23" i="12" s="1"/>
  <c r="T22" i="12"/>
  <c r="L22" i="12"/>
  <c r="O22" i="12" s="1"/>
  <c r="T21" i="12"/>
  <c r="L21" i="12"/>
  <c r="O21" i="12" s="1"/>
  <c r="AN21" i="12" s="1"/>
  <c r="T20" i="12"/>
  <c r="L20" i="12"/>
  <c r="O20" i="12" s="1"/>
  <c r="T19" i="12"/>
  <c r="L19" i="12"/>
  <c r="O19" i="12" s="1"/>
  <c r="AN19" i="12" s="1"/>
  <c r="T18" i="12"/>
  <c r="L18" i="12"/>
  <c r="O18" i="12" s="1"/>
  <c r="T17" i="12"/>
  <c r="L17" i="12"/>
  <c r="O17" i="12" s="1"/>
  <c r="AN17" i="12" s="1"/>
  <c r="T16" i="12"/>
  <c r="L16" i="12"/>
  <c r="O16" i="12" s="1"/>
  <c r="T15" i="12"/>
  <c r="L15" i="12"/>
  <c r="O15" i="12" s="1"/>
  <c r="AN15" i="12" s="1"/>
  <c r="T14" i="12"/>
  <c r="L14" i="12"/>
  <c r="O14" i="12" s="1"/>
  <c r="AN14" i="12" s="1"/>
  <c r="T13" i="12"/>
  <c r="L13" i="12"/>
  <c r="O13" i="12" s="1"/>
  <c r="AN13" i="12" s="1"/>
  <c r="T12" i="12"/>
  <c r="L12" i="12"/>
  <c r="O12" i="12" s="1"/>
  <c r="AN12" i="12" s="1"/>
  <c r="T11" i="12"/>
  <c r="L11" i="12"/>
  <c r="O11" i="12" s="1"/>
  <c r="AN11" i="12" s="1"/>
  <c r="T10" i="12"/>
  <c r="L10" i="12"/>
  <c r="O10" i="12" s="1"/>
  <c r="AN10" i="12" s="1"/>
  <c r="T9" i="12"/>
  <c r="L9" i="12"/>
  <c r="O9" i="12" s="1"/>
  <c r="AN9" i="12" s="1"/>
  <c r="T8" i="12"/>
  <c r="L8" i="12"/>
  <c r="O8" i="12" s="1"/>
  <c r="AN8" i="12" s="1"/>
  <c r="T7" i="12"/>
  <c r="L7" i="12"/>
  <c r="O7" i="12" s="1"/>
  <c r="AN7" i="12" s="1"/>
  <c r="T6" i="12"/>
  <c r="L6" i="12"/>
  <c r="O6" i="12" s="1"/>
  <c r="T8" i="20" l="1"/>
  <c r="T53" i="21"/>
  <c r="O19" i="13"/>
  <c r="P19" i="13" s="1"/>
  <c r="Q19" i="13" s="1"/>
  <c r="O23" i="13"/>
  <c r="R23" i="13" s="1"/>
  <c r="S23" i="13" s="1"/>
  <c r="T9" i="13"/>
  <c r="U9" i="13" s="1"/>
  <c r="V9" i="13" s="1"/>
  <c r="T11" i="13"/>
  <c r="U11" i="13" s="1"/>
  <c r="V11" i="13" s="1"/>
  <c r="T13" i="13"/>
  <c r="U13" i="13" s="1"/>
  <c r="V13" i="13" s="1"/>
  <c r="V37" i="12"/>
  <c r="V40" i="12"/>
  <c r="AJ41" i="12"/>
  <c r="X45" i="12"/>
  <c r="X53" i="12"/>
  <c r="T21" i="13"/>
  <c r="U21" i="13" s="1"/>
  <c r="V21" i="13" s="1"/>
  <c r="V32" i="12"/>
  <c r="AN37" i="12"/>
  <c r="AN40" i="12"/>
  <c r="AN42" i="12"/>
  <c r="V51" i="12"/>
  <c r="U32" i="12"/>
  <c r="AD32" i="12" s="1"/>
  <c r="V35" i="12"/>
  <c r="U37" i="12"/>
  <c r="AD37" i="12" s="1"/>
  <c r="AJ37" i="12"/>
  <c r="U40" i="12"/>
  <c r="AH40" i="12" s="1"/>
  <c r="AJ40" i="12"/>
  <c r="W41" i="12"/>
  <c r="U45" i="12"/>
  <c r="AD45" i="12" s="1"/>
  <c r="AN45" i="12"/>
  <c r="V48" i="12"/>
  <c r="X49" i="12"/>
  <c r="U51" i="12"/>
  <c r="AH51" i="12" s="1"/>
  <c r="W53" i="12"/>
  <c r="X7" i="20"/>
  <c r="V36" i="12"/>
  <c r="U48" i="12"/>
  <c r="AH48" i="12" s="1"/>
  <c r="AN48" i="12"/>
  <c r="U50" i="12"/>
  <c r="AH50" i="12" s="1"/>
  <c r="T15" i="13"/>
  <c r="U15" i="13" s="1"/>
  <c r="V15" i="13" s="1"/>
  <c r="T17" i="13"/>
  <c r="T19" i="13"/>
  <c r="U19" i="13" s="1"/>
  <c r="V19" i="13" s="1"/>
  <c r="O21" i="13"/>
  <c r="R21" i="13" s="1"/>
  <c r="S21" i="13" s="1"/>
  <c r="V7" i="20"/>
  <c r="AJ32" i="12"/>
  <c r="V33" i="12"/>
  <c r="AN33" i="12"/>
  <c r="U36" i="12"/>
  <c r="AD36" i="12" s="1"/>
  <c r="V44" i="12"/>
  <c r="AJ45" i="12"/>
  <c r="AJ48" i="12"/>
  <c r="U49" i="12"/>
  <c r="AD49" i="12" s="1"/>
  <c r="AJ51" i="12"/>
  <c r="X52" i="12"/>
  <c r="U6" i="26"/>
  <c r="U7" i="26" s="1"/>
  <c r="X33" i="12"/>
  <c r="X44" i="12"/>
  <c r="AJ52" i="12"/>
  <c r="V6" i="26"/>
  <c r="V7" i="26" s="1"/>
  <c r="AJ36" i="12"/>
  <c r="AJ44" i="12"/>
  <c r="AJ49" i="12"/>
  <c r="AN52" i="12"/>
  <c r="X6" i="26"/>
  <c r="X7" i="26" s="1"/>
  <c r="U33" i="12"/>
  <c r="AJ33" i="12"/>
  <c r="X37" i="12"/>
  <c r="X40" i="12"/>
  <c r="U44" i="12"/>
  <c r="AH44" i="12" s="1"/>
  <c r="AN44" i="12"/>
  <c r="X48" i="12"/>
  <c r="AN49" i="12"/>
  <c r="X51" i="12"/>
  <c r="U52" i="12"/>
  <c r="AD52" i="12" s="1"/>
  <c r="T23" i="13"/>
  <c r="U23" i="13" s="1"/>
  <c r="V23" i="13" s="1"/>
  <c r="AN6" i="26"/>
  <c r="AN7" i="26" s="1"/>
  <c r="O7" i="26"/>
  <c r="AN7" i="20"/>
  <c r="I658" i="25"/>
  <c r="X34" i="12"/>
  <c r="AN34" i="12"/>
  <c r="W35" i="12"/>
  <c r="AN38" i="12"/>
  <c r="X41" i="12"/>
  <c r="V42" i="12"/>
  <c r="AJ42" i="12"/>
  <c r="U42" i="12"/>
  <c r="V46" i="12"/>
  <c r="AJ46" i="12"/>
  <c r="U46" i="12"/>
  <c r="T24" i="13"/>
  <c r="O24" i="13"/>
  <c r="W34" i="12"/>
  <c r="T55" i="12"/>
  <c r="W32" i="12"/>
  <c r="U34" i="12"/>
  <c r="AJ34" i="12"/>
  <c r="X35" i="12"/>
  <c r="AN35" i="12"/>
  <c r="W36" i="12"/>
  <c r="V38" i="12"/>
  <c r="U39" i="12"/>
  <c r="V43" i="12"/>
  <c r="AN46" i="12"/>
  <c r="V47" i="12"/>
  <c r="P23" i="13"/>
  <c r="Q23" i="13" s="1"/>
  <c r="X32" i="12"/>
  <c r="U35" i="12"/>
  <c r="X36" i="12"/>
  <c r="V39" i="12"/>
  <c r="U41" i="12"/>
  <c r="AN41" i="12"/>
  <c r="W42" i="12"/>
  <c r="W46" i="12"/>
  <c r="AD48" i="12"/>
  <c r="T20" i="13"/>
  <c r="O20" i="13"/>
  <c r="AJ38" i="12"/>
  <c r="U38" i="12"/>
  <c r="X38" i="12"/>
  <c r="AN39" i="12"/>
  <c r="X39" i="12"/>
  <c r="W39" i="12"/>
  <c r="AJ43" i="12"/>
  <c r="U43" i="12"/>
  <c r="AN43" i="12"/>
  <c r="X43" i="12"/>
  <c r="AJ47" i="12"/>
  <c r="U47" i="12"/>
  <c r="AN47" i="12"/>
  <c r="X47" i="12"/>
  <c r="AD51" i="12"/>
  <c r="R19" i="13"/>
  <c r="S19" i="13" s="1"/>
  <c r="T22" i="13"/>
  <c r="O22" i="13"/>
  <c r="V45" i="12"/>
  <c r="V49" i="12"/>
  <c r="V53" i="12"/>
  <c r="AJ53" i="12"/>
  <c r="U53" i="12"/>
  <c r="N26" i="13"/>
  <c r="AJ50" i="12"/>
  <c r="AN50" i="12"/>
  <c r="X50" i="12"/>
  <c r="W50" i="12"/>
  <c r="V6" i="20"/>
  <c r="AJ6" i="20"/>
  <c r="AJ8" i="20" s="1"/>
  <c r="U6" i="20"/>
  <c r="O8" i="20"/>
  <c r="AN6" i="20"/>
  <c r="X6" i="20"/>
  <c r="W7" i="20"/>
  <c r="W8" i="20" s="1"/>
  <c r="W51" i="12"/>
  <c r="V52" i="12"/>
  <c r="W6" i="26"/>
  <c r="AC6" i="26"/>
  <c r="AC7" i="26" s="1"/>
  <c r="U7" i="20"/>
  <c r="AJ10" i="21"/>
  <c r="AJ53" i="21" s="1"/>
  <c r="J26" i="13"/>
  <c r="C337" i="25"/>
  <c r="F337" i="25" s="1"/>
  <c r="F1318" i="25"/>
  <c r="B1372" i="25"/>
  <c r="C1382" i="25"/>
  <c r="F1382" i="25" s="1"/>
  <c r="E1768" i="25"/>
  <c r="B166" i="25"/>
  <c r="B582" i="25"/>
  <c r="B706" i="25"/>
  <c r="O10" i="23"/>
  <c r="F529" i="25"/>
  <c r="F25" i="25"/>
  <c r="F547" i="25"/>
  <c r="C892" i="25"/>
  <c r="F892" i="25" s="1"/>
  <c r="K899" i="25"/>
  <c r="I1198" i="25"/>
  <c r="C1918" i="25"/>
  <c r="F1918" i="25" s="1"/>
  <c r="C1381" i="25"/>
  <c r="F1381" i="25" s="1"/>
  <c r="O55" i="12"/>
  <c r="X15" i="12"/>
  <c r="X17" i="12"/>
  <c r="X19" i="12"/>
  <c r="X21" i="12"/>
  <c r="I209" i="25"/>
  <c r="G904" i="25"/>
  <c r="G1462" i="25"/>
  <c r="C1415" i="25"/>
  <c r="F1415" i="25" s="1"/>
  <c r="D166" i="25"/>
  <c r="C176" i="25"/>
  <c r="F176" i="25" s="1"/>
  <c r="G202" i="25"/>
  <c r="D706" i="25"/>
  <c r="C716" i="25"/>
  <c r="F716" i="25" s="1"/>
  <c r="F744" i="25"/>
  <c r="D904" i="25"/>
  <c r="F907" i="25"/>
  <c r="F1015" i="25"/>
  <c r="C1255" i="25"/>
  <c r="F1255" i="25" s="1"/>
  <c r="G1372" i="25"/>
  <c r="B1381" i="25"/>
  <c r="K1385" i="25"/>
  <c r="E1462" i="25"/>
  <c r="B1771" i="25"/>
  <c r="B2062" i="25"/>
  <c r="C2479" i="25"/>
  <c r="F2479" i="25" s="1"/>
  <c r="AJ16" i="12"/>
  <c r="W16" i="12"/>
  <c r="U16" i="12"/>
  <c r="AJ18" i="12"/>
  <c r="W18" i="12"/>
  <c r="U18" i="12"/>
  <c r="AJ20" i="12"/>
  <c r="W20" i="12"/>
  <c r="U20" i="12"/>
  <c r="AJ22" i="12"/>
  <c r="W22" i="12"/>
  <c r="U22" i="12"/>
  <c r="O10" i="13"/>
  <c r="T10" i="13"/>
  <c r="O14" i="13"/>
  <c r="T14" i="13"/>
  <c r="U17" i="13"/>
  <c r="V17" i="13" s="1"/>
  <c r="O18" i="13"/>
  <c r="T18" i="13"/>
  <c r="AJ15" i="12"/>
  <c r="W15" i="12"/>
  <c r="U15" i="12"/>
  <c r="AJ17" i="12"/>
  <c r="W17" i="12"/>
  <c r="U17" i="12"/>
  <c r="AJ19" i="12"/>
  <c r="W19" i="12"/>
  <c r="U19" i="12"/>
  <c r="AJ21" i="12"/>
  <c r="W21" i="12"/>
  <c r="U21" i="12"/>
  <c r="AN23" i="12"/>
  <c r="X23" i="12"/>
  <c r="V23" i="12"/>
  <c r="AJ23" i="12"/>
  <c r="W23" i="12"/>
  <c r="U23" i="12"/>
  <c r="AN24" i="12"/>
  <c r="X24" i="12"/>
  <c r="V24" i="12"/>
  <c r="AJ24" i="12"/>
  <c r="W24" i="12"/>
  <c r="U24" i="12"/>
  <c r="AN25" i="12"/>
  <c r="X25" i="12"/>
  <c r="V25" i="12"/>
  <c r="AJ25" i="12"/>
  <c r="W25" i="12"/>
  <c r="U25" i="12"/>
  <c r="AN26" i="12"/>
  <c r="X26" i="12"/>
  <c r="V26" i="12"/>
  <c r="AJ26" i="12"/>
  <c r="W26" i="12"/>
  <c r="U26" i="12"/>
  <c r="AN27" i="12"/>
  <c r="X27" i="12"/>
  <c r="V27" i="12"/>
  <c r="AJ27" i="12"/>
  <c r="W27" i="12"/>
  <c r="U27" i="12"/>
  <c r="AN28" i="12"/>
  <c r="X28" i="12"/>
  <c r="V28" i="12"/>
  <c r="AJ28" i="12"/>
  <c r="W28" i="12"/>
  <c r="U28" i="12"/>
  <c r="AN29" i="12"/>
  <c r="X29" i="12"/>
  <c r="V29" i="12"/>
  <c r="AJ29" i="12"/>
  <c r="W29" i="12"/>
  <c r="U29" i="12"/>
  <c r="AN30" i="12"/>
  <c r="X30" i="12"/>
  <c r="V30" i="12"/>
  <c r="AJ30" i="12"/>
  <c r="W30" i="12"/>
  <c r="U30" i="12"/>
  <c r="AN31" i="12"/>
  <c r="X31" i="12"/>
  <c r="V31" i="12"/>
  <c r="AJ31" i="12"/>
  <c r="W31" i="12"/>
  <c r="U31" i="12"/>
  <c r="T7" i="13"/>
  <c r="O7" i="13"/>
  <c r="O8" i="13"/>
  <c r="T8" i="13"/>
  <c r="O12" i="13"/>
  <c r="T12" i="13"/>
  <c r="O16" i="13"/>
  <c r="T16" i="13"/>
  <c r="U6" i="12"/>
  <c r="W6" i="12"/>
  <c r="AJ6" i="12"/>
  <c r="U7" i="12"/>
  <c r="W7" i="12"/>
  <c r="AJ7" i="12"/>
  <c r="U8" i="12"/>
  <c r="W8" i="12"/>
  <c r="AJ8" i="12"/>
  <c r="U9" i="12"/>
  <c r="W9" i="12"/>
  <c r="AJ9" i="12"/>
  <c r="U10" i="12"/>
  <c r="W10" i="12"/>
  <c r="AJ10" i="12"/>
  <c r="U11" i="12"/>
  <c r="W11" i="12"/>
  <c r="AJ11" i="12"/>
  <c r="U12" i="12"/>
  <c r="W12" i="12"/>
  <c r="AJ12" i="12"/>
  <c r="U13" i="12"/>
  <c r="W13" i="12"/>
  <c r="AJ13" i="12"/>
  <c r="U14" i="12"/>
  <c r="W14" i="12"/>
  <c r="AJ14" i="12"/>
  <c r="V16" i="12"/>
  <c r="V18" i="12"/>
  <c r="V20" i="12"/>
  <c r="V22" i="12"/>
  <c r="L55" i="12"/>
  <c r="V6" i="12"/>
  <c r="X6" i="12"/>
  <c r="AN6" i="12"/>
  <c r="V7" i="12"/>
  <c r="X7" i="12"/>
  <c r="V8" i="12"/>
  <c r="X8" i="12"/>
  <c r="V9" i="12"/>
  <c r="X9" i="12"/>
  <c r="V10" i="12"/>
  <c r="X10" i="12"/>
  <c r="V11" i="12"/>
  <c r="X11" i="12"/>
  <c r="V12" i="12"/>
  <c r="X12" i="12"/>
  <c r="V13" i="12"/>
  <c r="X13" i="12"/>
  <c r="V14" i="12"/>
  <c r="X14" i="12"/>
  <c r="V15" i="12"/>
  <c r="X16" i="12"/>
  <c r="AN16" i="12"/>
  <c r="V17" i="12"/>
  <c r="X18" i="12"/>
  <c r="AN18" i="12"/>
  <c r="V19" i="12"/>
  <c r="X20" i="12"/>
  <c r="AN20" i="12"/>
  <c r="V21" i="12"/>
  <c r="X22" i="12"/>
  <c r="AN22" i="12"/>
  <c r="O9" i="13"/>
  <c r="O11" i="13"/>
  <c r="O13" i="13"/>
  <c r="O15" i="13"/>
  <c r="O17" i="13"/>
  <c r="L6" i="13"/>
  <c r="B821" i="25"/>
  <c r="G868" i="25"/>
  <c r="B2241" i="25"/>
  <c r="B2249" i="25" s="1"/>
  <c r="F2419" i="25"/>
  <c r="C227" i="25"/>
  <c r="F227" i="25" s="1"/>
  <c r="B169" i="25"/>
  <c r="D580" i="25"/>
  <c r="B711" i="25"/>
  <c r="B719" i="25" s="1"/>
  <c r="B780" i="25"/>
  <c r="C911" i="25"/>
  <c r="F911" i="25" s="1"/>
  <c r="C1775" i="25"/>
  <c r="F1775" i="25" s="1"/>
  <c r="C2066" i="25"/>
  <c r="F2066" i="25" s="1"/>
  <c r="B2202" i="25"/>
  <c r="C2371" i="25"/>
  <c r="F2371" i="25" s="1"/>
  <c r="I2422" i="25"/>
  <c r="B171" i="25"/>
  <c r="B581" i="25"/>
  <c r="B712" i="25"/>
  <c r="B67" i="25"/>
  <c r="B1737" i="25"/>
  <c r="B1745" i="25" s="1"/>
  <c r="B1741" i="25"/>
  <c r="C2279" i="25"/>
  <c r="F2279" i="25" s="1"/>
  <c r="F258" i="25"/>
  <c r="B274" i="25"/>
  <c r="B280" i="25"/>
  <c r="E634" i="25"/>
  <c r="F727" i="25"/>
  <c r="B997" i="25"/>
  <c r="G1084" i="25"/>
  <c r="C1125" i="25"/>
  <c r="F1125" i="25" s="1"/>
  <c r="D1786" i="25"/>
  <c r="C2063" i="25"/>
  <c r="F2063" i="25" s="1"/>
  <c r="C2116" i="25"/>
  <c r="F2116" i="25" s="1"/>
  <c r="F490" i="25"/>
  <c r="C643" i="25"/>
  <c r="F643" i="25" s="1"/>
  <c r="C1525" i="25"/>
  <c r="F1525" i="25" s="1"/>
  <c r="E166" i="25"/>
  <c r="I173" i="25"/>
  <c r="B202" i="25"/>
  <c r="B207" i="25"/>
  <c r="B215" i="25" s="1"/>
  <c r="B211" i="25"/>
  <c r="B262" i="25"/>
  <c r="D274" i="25"/>
  <c r="E490" i="25"/>
  <c r="B511" i="25"/>
  <c r="F546" i="25"/>
  <c r="B635" i="25"/>
  <c r="E706" i="25"/>
  <c r="I713" i="25"/>
  <c r="F763" i="25"/>
  <c r="F886" i="25"/>
  <c r="B911" i="25"/>
  <c r="B1213" i="25"/>
  <c r="B1469" i="25"/>
  <c r="B1573" i="25"/>
  <c r="B1608" i="25"/>
  <c r="B1651" i="25"/>
  <c r="K1727" i="25"/>
  <c r="E1732" i="25"/>
  <c r="B1739" i="25"/>
  <c r="B1773" i="25"/>
  <c r="B1781" i="25" s="1"/>
  <c r="B1777" i="25"/>
  <c r="K1781" i="25"/>
  <c r="F1786" i="25"/>
  <c r="G1912" i="25"/>
  <c r="C1921" i="25"/>
  <c r="F1921" i="25" s="1"/>
  <c r="K1925" i="25"/>
  <c r="C1937" i="25"/>
  <c r="F1937" i="25" s="1"/>
  <c r="E2056" i="25"/>
  <c r="F2076" i="25"/>
  <c r="F2257" i="25"/>
  <c r="B2274" i="25"/>
  <c r="C2281" i="25"/>
  <c r="F2281" i="25" s="1"/>
  <c r="K2285" i="25"/>
  <c r="C2391" i="25"/>
  <c r="F2391" i="25" s="1"/>
  <c r="I65" i="25"/>
  <c r="C68" i="25"/>
  <c r="F68" i="25" s="1"/>
  <c r="K71" i="25"/>
  <c r="B279" i="25"/>
  <c r="I1791" i="25"/>
  <c r="I1799" i="25" s="1"/>
  <c r="C262" i="25"/>
  <c r="F262" i="25" s="1"/>
  <c r="D58" i="25"/>
  <c r="F205" i="25"/>
  <c r="G508" i="25"/>
  <c r="E544" i="25"/>
  <c r="B553" i="25"/>
  <c r="F760" i="25"/>
  <c r="E1606" i="25"/>
  <c r="D1732" i="25"/>
  <c r="I1737" i="25"/>
  <c r="I1745" i="25" s="1"/>
  <c r="I1792" i="25"/>
  <c r="B1933" i="25"/>
  <c r="I2171" i="25"/>
  <c r="E2272" i="25"/>
  <c r="B2346" i="25"/>
  <c r="C658" i="25"/>
  <c r="F658" i="25" s="1"/>
  <c r="C85" i="25"/>
  <c r="F85" i="25" s="1"/>
  <c r="B168" i="25"/>
  <c r="E202" i="25"/>
  <c r="C208" i="25"/>
  <c r="F208" i="25" s="1"/>
  <c r="B275" i="25"/>
  <c r="F492" i="25"/>
  <c r="B550" i="25"/>
  <c r="B640" i="25"/>
  <c r="F708" i="25"/>
  <c r="B888" i="25"/>
  <c r="I1217" i="25"/>
  <c r="F1732" i="25"/>
  <c r="D1768" i="25"/>
  <c r="B1775" i="25"/>
  <c r="C1777" i="25"/>
  <c r="F1777" i="25" s="1"/>
  <c r="G1786" i="25"/>
  <c r="B1915" i="25"/>
  <c r="B2058" i="25"/>
  <c r="C2065" i="25"/>
  <c r="F2065" i="25" s="1"/>
  <c r="K2069" i="25"/>
  <c r="G2236" i="25"/>
  <c r="B2259" i="25"/>
  <c r="B2267" i="25" s="1"/>
  <c r="B2278" i="25"/>
  <c r="C2282" i="25"/>
  <c r="F2282" i="25" s="1"/>
  <c r="B405" i="25"/>
  <c r="B406" i="25"/>
  <c r="F402" i="25"/>
  <c r="I837" i="25"/>
  <c r="I845" i="25" s="1"/>
  <c r="B424" i="25"/>
  <c r="B427" i="25"/>
  <c r="I783" i="25"/>
  <c r="I791" i="25" s="1"/>
  <c r="C839" i="25"/>
  <c r="F839" i="25" s="1"/>
  <c r="C842" i="25"/>
  <c r="F842" i="25" s="1"/>
  <c r="B1553" i="25"/>
  <c r="B1561" i="25"/>
  <c r="E1552" i="25"/>
  <c r="K1565" i="25"/>
  <c r="F2185" i="25"/>
  <c r="C2188" i="25"/>
  <c r="F2188" i="25" s="1"/>
  <c r="B2183" i="25"/>
  <c r="B78" i="25"/>
  <c r="B83" i="25"/>
  <c r="B82" i="25"/>
  <c r="B81" i="25"/>
  <c r="B79" i="25"/>
  <c r="F78" i="25"/>
  <c r="D76" i="25"/>
  <c r="B76" i="25"/>
  <c r="I83" i="25"/>
  <c r="B85" i="25"/>
  <c r="C86" i="25"/>
  <c r="F86" i="25" s="1"/>
  <c r="K89" i="25"/>
  <c r="B114" i="25"/>
  <c r="B113" i="25"/>
  <c r="G112" i="25"/>
  <c r="B420" i="25"/>
  <c r="B568" i="25"/>
  <c r="K575" i="25"/>
  <c r="B778" i="25"/>
  <c r="B833" i="25"/>
  <c r="B1075" i="25"/>
  <c r="C1091" i="25"/>
  <c r="F1091" i="25" s="1"/>
  <c r="B1085" i="25"/>
  <c r="K1403" i="25"/>
  <c r="B1395" i="25"/>
  <c r="D1390" i="25"/>
  <c r="B1393" i="25"/>
  <c r="B1399" i="25"/>
  <c r="G1390" i="25"/>
  <c r="E1390" i="25"/>
  <c r="F1843" i="25"/>
  <c r="C1847" i="25"/>
  <c r="F1847" i="25" s="1"/>
  <c r="G1840" i="25"/>
  <c r="B1847" i="25"/>
  <c r="B1845" i="25"/>
  <c r="B1853" i="25" s="1"/>
  <c r="C1849" i="25"/>
  <c r="F1849" i="25" s="1"/>
  <c r="D1840" i="25"/>
  <c r="B2044" i="25"/>
  <c r="C2043" i="25"/>
  <c r="C2051" i="25" s="1"/>
  <c r="E2038" i="25"/>
  <c r="I2045" i="25"/>
  <c r="F2041" i="25"/>
  <c r="D2038" i="25"/>
  <c r="C2049" i="25"/>
  <c r="F2049" i="25" s="1"/>
  <c r="C2044" i="25"/>
  <c r="F2044" i="25" s="1"/>
  <c r="F2038" i="25"/>
  <c r="K2051" i="25"/>
  <c r="C2048" i="25"/>
  <c r="F2048" i="25" s="1"/>
  <c r="F2040" i="25"/>
  <c r="B352" i="25"/>
  <c r="B355" i="25"/>
  <c r="C843" i="25"/>
  <c r="F843" i="25" s="1"/>
  <c r="B841" i="25"/>
  <c r="B839" i="25"/>
  <c r="B835" i="25"/>
  <c r="D832" i="25"/>
  <c r="B838" i="25"/>
  <c r="B834" i="25"/>
  <c r="B832" i="25"/>
  <c r="C841" i="25"/>
  <c r="F841" i="25" s="1"/>
  <c r="K845" i="25"/>
  <c r="C1147" i="25"/>
  <c r="F1147" i="25" s="1"/>
  <c r="B1140" i="25"/>
  <c r="K1151" i="25"/>
  <c r="D1138" i="25"/>
  <c r="B241" i="25"/>
  <c r="B245" i="25"/>
  <c r="B348" i="25"/>
  <c r="C481" i="25"/>
  <c r="F481" i="25" s="1"/>
  <c r="B477" i="25"/>
  <c r="B485" i="25" s="1"/>
  <c r="B474" i="25"/>
  <c r="B621" i="25"/>
  <c r="F618" i="25"/>
  <c r="B625" i="25"/>
  <c r="E616" i="25"/>
  <c r="C697" i="25"/>
  <c r="F697" i="25" s="1"/>
  <c r="B693" i="25"/>
  <c r="B701" i="25" s="1"/>
  <c r="C698" i="25"/>
  <c r="F698" i="25" s="1"/>
  <c r="B690" i="25"/>
  <c r="C789" i="25"/>
  <c r="F789" i="25" s="1"/>
  <c r="K791" i="25"/>
  <c r="C787" i="25"/>
  <c r="F787" i="25" s="1"/>
  <c r="C785" i="25"/>
  <c r="F785" i="25" s="1"/>
  <c r="B783" i="25"/>
  <c r="B791" i="25" s="1"/>
  <c r="E778" i="25"/>
  <c r="B787" i="25"/>
  <c r="B785" i="25"/>
  <c r="B781" i="25"/>
  <c r="D778" i="25"/>
  <c r="C788" i="25"/>
  <c r="F788" i="25" s="1"/>
  <c r="E832" i="25"/>
  <c r="B1141" i="25"/>
  <c r="F1282" i="25"/>
  <c r="B1288" i="25"/>
  <c r="I1287" i="25"/>
  <c r="I1295" i="25" s="1"/>
  <c r="C1291" i="25"/>
  <c r="F1291" i="25" s="1"/>
  <c r="B1283" i="25"/>
  <c r="C1364" i="25"/>
  <c r="F1364" i="25" s="1"/>
  <c r="G1354" i="25"/>
  <c r="B1359" i="25"/>
  <c r="B1355" i="25"/>
  <c r="B1354" i="25"/>
  <c r="B1701" i="25"/>
  <c r="B1709" i="25" s="1"/>
  <c r="I1703" i="25"/>
  <c r="F1698" i="25"/>
  <c r="E1696" i="25"/>
  <c r="B1900" i="25"/>
  <c r="K1907" i="25"/>
  <c r="C1904" i="25"/>
  <c r="F1904" i="25" s="1"/>
  <c r="C1900" i="25"/>
  <c r="F1900" i="25" s="1"/>
  <c r="F1894" i="25"/>
  <c r="C1899" i="25"/>
  <c r="C1907" i="25" s="1"/>
  <c r="E1894" i="25"/>
  <c r="C1905" i="25"/>
  <c r="F1905" i="25" s="1"/>
  <c r="F1897" i="25"/>
  <c r="I1901" i="25"/>
  <c r="F1896" i="25"/>
  <c r="D1894" i="25"/>
  <c r="B2461" i="25"/>
  <c r="I2459" i="25"/>
  <c r="C2457" i="25"/>
  <c r="C2465" i="25" s="1"/>
  <c r="E2452" i="25"/>
  <c r="C2463" i="25"/>
  <c r="F2463" i="25" s="1"/>
  <c r="C2459" i="25"/>
  <c r="F2459" i="25" s="1"/>
  <c r="F2455" i="25"/>
  <c r="D2452" i="25"/>
  <c r="C2462" i="25"/>
  <c r="F2462" i="25" s="1"/>
  <c r="B2454" i="25"/>
  <c r="B2452" i="25"/>
  <c r="B2453" i="25"/>
  <c r="C2458" i="25"/>
  <c r="F2458" i="25" s="1"/>
  <c r="K107" i="25"/>
  <c r="E94" i="25"/>
  <c r="B333" i="25"/>
  <c r="B334" i="25"/>
  <c r="F330" i="25"/>
  <c r="C482" i="25"/>
  <c r="F482" i="25" s="1"/>
  <c r="I513" i="25"/>
  <c r="I521" i="25" s="1"/>
  <c r="D508" i="25"/>
  <c r="B517" i="25"/>
  <c r="F511" i="25"/>
  <c r="B508" i="25"/>
  <c r="I695" i="25"/>
  <c r="K701" i="25"/>
  <c r="B779" i="25"/>
  <c r="I785" i="25"/>
  <c r="B837" i="25"/>
  <c r="B845" i="25" s="1"/>
  <c r="F1159" i="25"/>
  <c r="B1165" i="25"/>
  <c r="F1158" i="25"/>
  <c r="K1547" i="25"/>
  <c r="B1541" i="25"/>
  <c r="E1534" i="25"/>
  <c r="B1539" i="25"/>
  <c r="D1534" i="25"/>
  <c r="B1537" i="25"/>
  <c r="G1534" i="25"/>
  <c r="C1671" i="25"/>
  <c r="F1671" i="25" s="1"/>
  <c r="B1669" i="25"/>
  <c r="B1661" i="25"/>
  <c r="E1660" i="25"/>
  <c r="B1665" i="25"/>
  <c r="B1673" i="25" s="1"/>
  <c r="B1666" i="25"/>
  <c r="F1987" i="25"/>
  <c r="I1991" i="25"/>
  <c r="G1984" i="25"/>
  <c r="B1991" i="25"/>
  <c r="C1994" i="25"/>
  <c r="F1994" i="25" s="1"/>
  <c r="B1989" i="25"/>
  <c r="B1997" i="25" s="1"/>
  <c r="E1984" i="25"/>
  <c r="C2045" i="25"/>
  <c r="F2045" i="25" s="1"/>
  <c r="I1181" i="25"/>
  <c r="I1179" i="25"/>
  <c r="I1187" i="25" s="1"/>
  <c r="E1174" i="25"/>
  <c r="F1213" i="25"/>
  <c r="K1259" i="25"/>
  <c r="I1253" i="25"/>
  <c r="B1247" i="25"/>
  <c r="C1257" i="25"/>
  <c r="F1257" i="25" s="1"/>
  <c r="B1273" i="25"/>
  <c r="B1264" i="25"/>
  <c r="B643" i="25"/>
  <c r="C733" i="25"/>
  <c r="F733" i="25" s="1"/>
  <c r="C753" i="25"/>
  <c r="F753" i="25" s="1"/>
  <c r="I766" i="25"/>
  <c r="C891" i="25"/>
  <c r="F891" i="25" s="1"/>
  <c r="C896" i="25"/>
  <c r="F896" i="25" s="1"/>
  <c r="B1021" i="25"/>
  <c r="F1174" i="25"/>
  <c r="B1210" i="25"/>
  <c r="C1216" i="25"/>
  <c r="F1216" i="25" s="1"/>
  <c r="D1246" i="25"/>
  <c r="I1252" i="25"/>
  <c r="B1265" i="25"/>
  <c r="B1417" i="25"/>
  <c r="B1408" i="25"/>
  <c r="K1529" i="25"/>
  <c r="B1517" i="25"/>
  <c r="B1516" i="25"/>
  <c r="B1721" i="25"/>
  <c r="C1719" i="25"/>
  <c r="C1727" i="25" s="1"/>
  <c r="C1724" i="25"/>
  <c r="F1724" i="25" s="1"/>
  <c r="G1714" i="25"/>
  <c r="F1752" i="25"/>
  <c r="B1752" i="25"/>
  <c r="B1861" i="25"/>
  <c r="I2025" i="25"/>
  <c r="I2033" i="25" s="1"/>
  <c r="B2020" i="25"/>
  <c r="B2200" i="25"/>
  <c r="B2344" i="25"/>
  <c r="I1180" i="25"/>
  <c r="B1215" i="25"/>
  <c r="B1223" i="25" s="1"/>
  <c r="E1210" i="25"/>
  <c r="C1251" i="25"/>
  <c r="C1259" i="25" s="1"/>
  <c r="I2135" i="25"/>
  <c r="G2128" i="25"/>
  <c r="C2134" i="25"/>
  <c r="F2134" i="25" s="1"/>
  <c r="E2128" i="25"/>
  <c r="C2138" i="25"/>
  <c r="F2138" i="25" s="1"/>
  <c r="C2211" i="25"/>
  <c r="F2211" i="25" s="1"/>
  <c r="K2213" i="25"/>
  <c r="C2209" i="25"/>
  <c r="F2209" i="25" s="1"/>
  <c r="C2207" i="25"/>
  <c r="F2207" i="25" s="1"/>
  <c r="B2205" i="25"/>
  <c r="B2213" i="25" s="1"/>
  <c r="E2200" i="25"/>
  <c r="B2209" i="25"/>
  <c r="B2207" i="25"/>
  <c r="B2203" i="25"/>
  <c r="D2200" i="25"/>
  <c r="I2205" i="25"/>
  <c r="I2213" i="25" s="1"/>
  <c r="C2210" i="25"/>
  <c r="F2210" i="25" s="1"/>
  <c r="B2225" i="25"/>
  <c r="C2227" i="25"/>
  <c r="F2227" i="25" s="1"/>
  <c r="G2218" i="25"/>
  <c r="B2227" i="25"/>
  <c r="B2218" i="25"/>
  <c r="C2355" i="25"/>
  <c r="F2355" i="25" s="1"/>
  <c r="K2357" i="25"/>
  <c r="C2353" i="25"/>
  <c r="F2353" i="25" s="1"/>
  <c r="C2351" i="25"/>
  <c r="F2351" i="25" s="1"/>
  <c r="B2349" i="25"/>
  <c r="B2357" i="25" s="1"/>
  <c r="E2344" i="25"/>
  <c r="B2353" i="25"/>
  <c r="B2351" i="25"/>
  <c r="B2347" i="25"/>
  <c r="D2344" i="25"/>
  <c r="I2349" i="25"/>
  <c r="I2357" i="25" s="1"/>
  <c r="C2354" i="25"/>
  <c r="F2354" i="25" s="1"/>
  <c r="B2371" i="25"/>
  <c r="G2362" i="25"/>
  <c r="B2369" i="25"/>
  <c r="B2362" i="25"/>
  <c r="I2385" i="25"/>
  <c r="I2393" i="25" s="1"/>
  <c r="B2383" i="25"/>
  <c r="B58" i="25"/>
  <c r="F60" i="25"/>
  <c r="B61" i="25"/>
  <c r="B63" i="25"/>
  <c r="B64" i="25"/>
  <c r="B65" i="25"/>
  <c r="B167" i="25"/>
  <c r="B173" i="25"/>
  <c r="B205" i="25"/>
  <c r="B209" i="25"/>
  <c r="F276" i="25"/>
  <c r="D490" i="25"/>
  <c r="I497" i="25"/>
  <c r="K503" i="25"/>
  <c r="B634" i="25"/>
  <c r="B708" i="25"/>
  <c r="B713" i="25"/>
  <c r="B744" i="25"/>
  <c r="E760" i="25"/>
  <c r="I767" i="25"/>
  <c r="D886" i="25"/>
  <c r="B909" i="25"/>
  <c r="B917" i="25" s="1"/>
  <c r="F1014" i="25"/>
  <c r="B1121" i="25"/>
  <c r="G1174" i="25"/>
  <c r="C1185" i="25"/>
  <c r="F1185" i="25" s="1"/>
  <c r="G1210" i="25"/>
  <c r="B1217" i="25"/>
  <c r="C1220" i="25"/>
  <c r="F1220" i="25" s="1"/>
  <c r="K1241" i="25"/>
  <c r="E1246" i="25"/>
  <c r="C1270" i="25"/>
  <c r="F1270" i="25" s="1"/>
  <c r="K1349" i="25"/>
  <c r="I1343" i="25"/>
  <c r="B1410" i="25"/>
  <c r="B1523" i="25"/>
  <c r="B1714" i="25"/>
  <c r="K1763" i="25"/>
  <c r="B1828" i="25"/>
  <c r="C1827" i="25"/>
  <c r="C1835" i="25" s="1"/>
  <c r="I1917" i="25"/>
  <c r="I1925" i="25" s="1"/>
  <c r="E1912" i="25"/>
  <c r="I1919" i="25"/>
  <c r="F1915" i="25"/>
  <c r="D1912" i="25"/>
  <c r="C1919" i="25"/>
  <c r="F1919" i="25" s="1"/>
  <c r="I2026" i="25"/>
  <c r="B2134" i="25"/>
  <c r="B2201" i="25"/>
  <c r="I2207" i="25"/>
  <c r="K2339" i="25"/>
  <c r="C2332" i="25"/>
  <c r="F2332" i="25" s="1"/>
  <c r="B2345" i="25"/>
  <c r="I2351" i="25"/>
  <c r="I2368" i="25"/>
  <c r="B2443" i="25"/>
  <c r="B2440" i="25"/>
  <c r="F2436" i="25"/>
  <c r="B1465" i="25"/>
  <c r="B1471" i="25"/>
  <c r="B1611" i="25"/>
  <c r="B1769" i="25"/>
  <c r="I1773" i="25"/>
  <c r="I1781" i="25" s="1"/>
  <c r="I1775" i="25"/>
  <c r="C1778" i="25"/>
  <c r="F1778" i="25" s="1"/>
  <c r="B2059" i="25"/>
  <c r="I2063" i="25"/>
  <c r="C2085" i="25"/>
  <c r="F2085" i="25" s="1"/>
  <c r="B2275" i="25"/>
  <c r="I2279" i="25"/>
  <c r="D1462" i="25"/>
  <c r="B1467" i="25"/>
  <c r="D1606" i="25"/>
  <c r="B1612" i="25"/>
  <c r="K1619" i="25"/>
  <c r="F1734" i="25"/>
  <c r="K1745" i="25"/>
  <c r="B1768" i="25"/>
  <c r="B1770" i="25"/>
  <c r="B1774" i="25"/>
  <c r="F1789" i="25"/>
  <c r="C1797" i="25"/>
  <c r="F1797" i="25" s="1"/>
  <c r="D2056" i="25"/>
  <c r="I2061" i="25"/>
  <c r="I2069" i="25" s="1"/>
  <c r="G2074" i="25"/>
  <c r="D2272" i="25"/>
  <c r="I2277" i="25"/>
  <c r="I2285" i="25" s="1"/>
  <c r="F94" i="25"/>
  <c r="C533" i="25"/>
  <c r="F533" i="25" s="1"/>
  <c r="C532" i="25"/>
  <c r="F532" i="25" s="1"/>
  <c r="C353" i="25"/>
  <c r="F353" i="25" s="1"/>
  <c r="F274" i="25"/>
  <c r="C280" i="25"/>
  <c r="F280" i="25" s="1"/>
  <c r="C279" i="25"/>
  <c r="F279" i="25" s="1"/>
  <c r="C586" i="25"/>
  <c r="F586" i="25" s="1"/>
  <c r="C173" i="25"/>
  <c r="F173" i="25" s="1"/>
  <c r="C172" i="25"/>
  <c r="F172" i="25" s="1"/>
  <c r="C171" i="25"/>
  <c r="F171" i="25" s="1"/>
  <c r="K35" i="25"/>
  <c r="K143" i="25"/>
  <c r="I137" i="25"/>
  <c r="D130" i="25"/>
  <c r="B133" i="25"/>
  <c r="C230" i="25"/>
  <c r="F230" i="25" s="1"/>
  <c r="B225" i="25"/>
  <c r="D220" i="25"/>
  <c r="C302" i="25"/>
  <c r="F302" i="25" s="1"/>
  <c r="B297" i="25"/>
  <c r="D292" i="25"/>
  <c r="B292" i="25"/>
  <c r="B313" i="25"/>
  <c r="C320" i="25"/>
  <c r="F320" i="25" s="1"/>
  <c r="G310" i="25"/>
  <c r="C374" i="25"/>
  <c r="F374" i="25" s="1"/>
  <c r="B369" i="25"/>
  <c r="D364" i="25"/>
  <c r="B364" i="25"/>
  <c r="B457" i="25"/>
  <c r="C464" i="25"/>
  <c r="F464" i="25" s="1"/>
  <c r="G454" i="25"/>
  <c r="C2013" i="25"/>
  <c r="F2013" i="25" s="1"/>
  <c r="I2007" i="25"/>
  <c r="I2015" i="25" s="1"/>
  <c r="F2002" i="25"/>
  <c r="B2005" i="25"/>
  <c r="C2009" i="25"/>
  <c r="F2009" i="25" s="1"/>
  <c r="G2002" i="25"/>
  <c r="F2005" i="25"/>
  <c r="D2002" i="25"/>
  <c r="C136" i="25"/>
  <c r="F136" i="25" s="1"/>
  <c r="B130" i="25"/>
  <c r="B153" i="25"/>
  <c r="F150" i="25"/>
  <c r="B157" i="25"/>
  <c r="B220" i="25"/>
  <c r="B293" i="25"/>
  <c r="B317" i="25"/>
  <c r="B351" i="25"/>
  <c r="B365" i="25"/>
  <c r="B423" i="25"/>
  <c r="B437" i="25"/>
  <c r="B461" i="25"/>
  <c r="C662" i="25"/>
  <c r="F662" i="25" s="1"/>
  <c r="B652" i="25"/>
  <c r="B653" i="25"/>
  <c r="I659" i="25"/>
  <c r="D652" i="25"/>
  <c r="I821" i="25"/>
  <c r="C819" i="25"/>
  <c r="C827" i="25" s="1"/>
  <c r="F814" i="25"/>
  <c r="K827" i="25"/>
  <c r="C824" i="25"/>
  <c r="F824" i="25" s="1"/>
  <c r="I819" i="25"/>
  <c r="I827" i="25" s="1"/>
  <c r="E814" i="25"/>
  <c r="B817" i="25"/>
  <c r="B814" i="25"/>
  <c r="C1005" i="25"/>
  <c r="F1005" i="25" s="1"/>
  <c r="K1007" i="25"/>
  <c r="C1003" i="25"/>
  <c r="F1003" i="25" s="1"/>
  <c r="C1001" i="25"/>
  <c r="F1001" i="25" s="1"/>
  <c r="I999" i="25"/>
  <c r="I1007" i="25" s="1"/>
  <c r="B996" i="25"/>
  <c r="D994" i="25"/>
  <c r="I1001" i="25"/>
  <c r="B999" i="25"/>
  <c r="B1007" i="25" s="1"/>
  <c r="G994" i="25"/>
  <c r="C1004" i="25"/>
  <c r="F1004" i="25" s="1"/>
  <c r="B1001" i="25"/>
  <c r="F997" i="25"/>
  <c r="E994" i="25"/>
  <c r="B1000" i="25"/>
  <c r="B1035" i="25"/>
  <c r="B1043" i="25" s="1"/>
  <c r="E1030" i="25"/>
  <c r="I1037" i="25"/>
  <c r="G1030" i="25"/>
  <c r="I1036" i="25"/>
  <c r="F1030" i="25"/>
  <c r="C1053" i="25"/>
  <c r="C1061" i="25" s="1"/>
  <c r="F1051" i="25"/>
  <c r="F1048" i="25"/>
  <c r="C1055" i="25"/>
  <c r="F1055" i="25" s="1"/>
  <c r="D1048" i="25"/>
  <c r="C1077" i="25"/>
  <c r="F1077" i="25" s="1"/>
  <c r="C1076" i="25"/>
  <c r="F1076" i="25" s="1"/>
  <c r="I1073" i="25"/>
  <c r="B1072" i="25"/>
  <c r="B1069" i="25"/>
  <c r="E1066" i="25"/>
  <c r="C1073" i="25"/>
  <c r="F1073" i="25" s="1"/>
  <c r="B1071" i="25"/>
  <c r="B1079" i="25" s="1"/>
  <c r="G1066" i="25"/>
  <c r="C1075" i="25"/>
  <c r="F1075" i="25" s="1"/>
  <c r="B1073" i="25"/>
  <c r="F1069" i="25"/>
  <c r="D1066" i="25"/>
  <c r="B1327" i="25"/>
  <c r="C1346" i="25"/>
  <c r="F1346" i="25" s="1"/>
  <c r="B1342" i="25"/>
  <c r="B1338" i="25"/>
  <c r="B1336" i="25"/>
  <c r="B1341" i="25"/>
  <c r="E1336" i="25"/>
  <c r="B1345" i="25"/>
  <c r="D1336" i="25"/>
  <c r="K1493" i="25"/>
  <c r="B1624" i="25"/>
  <c r="K1979" i="25"/>
  <c r="C1976" i="25"/>
  <c r="F1976" i="25" s="1"/>
  <c r="C1972" i="25"/>
  <c r="F1972" i="25" s="1"/>
  <c r="F1968" i="25"/>
  <c r="D1966" i="25"/>
  <c r="C1973" i="25"/>
  <c r="F1973" i="25" s="1"/>
  <c r="B1968" i="25"/>
  <c r="C1977" i="25"/>
  <c r="F1977" i="25" s="1"/>
  <c r="B1972" i="25"/>
  <c r="F1966" i="25"/>
  <c r="C1971" i="25"/>
  <c r="C1979" i="25" s="1"/>
  <c r="F1969" i="25"/>
  <c r="I2008" i="25"/>
  <c r="C371" i="25"/>
  <c r="F371" i="25" s="1"/>
  <c r="E148" i="25"/>
  <c r="C213" i="25"/>
  <c r="F213" i="25" s="1"/>
  <c r="K215" i="25"/>
  <c r="C211" i="25"/>
  <c r="F211" i="25" s="1"/>
  <c r="C209" i="25"/>
  <c r="F209" i="25" s="1"/>
  <c r="I207" i="25"/>
  <c r="I215" i="25" s="1"/>
  <c r="B204" i="25"/>
  <c r="D202" i="25"/>
  <c r="B203" i="25"/>
  <c r="B208" i="25"/>
  <c r="B221" i="25"/>
  <c r="C248" i="25"/>
  <c r="F248" i="25" s="1"/>
  <c r="B261" i="25"/>
  <c r="B265" i="25"/>
  <c r="E256" i="25"/>
  <c r="C284" i="25"/>
  <c r="F284" i="25" s="1"/>
  <c r="K287" i="25"/>
  <c r="E274" i="25"/>
  <c r="B276" i="25"/>
  <c r="I281" i="25"/>
  <c r="B294" i="25"/>
  <c r="B346" i="25"/>
  <c r="B366" i="25"/>
  <c r="B418" i="25"/>
  <c r="B654" i="25"/>
  <c r="B816" i="25"/>
  <c r="B994" i="25"/>
  <c r="C1000" i="25"/>
  <c r="F1000" i="25" s="1"/>
  <c r="B1033" i="25"/>
  <c r="B1053" i="25"/>
  <c r="B1061" i="25" s="1"/>
  <c r="B1066" i="25"/>
  <c r="C1072" i="25"/>
  <c r="F1072" i="25" s="1"/>
  <c r="C1149" i="25"/>
  <c r="F1149" i="25" s="1"/>
  <c r="B1147" i="25"/>
  <c r="B1145" i="25"/>
  <c r="B1143" i="25"/>
  <c r="B1151" i="25" s="1"/>
  <c r="B1139" i="25"/>
  <c r="B1138" i="25"/>
  <c r="I1145" i="25"/>
  <c r="I1143" i="25"/>
  <c r="I1151" i="25" s="1"/>
  <c r="G1138" i="25"/>
  <c r="C1148" i="25"/>
  <c r="F1148" i="25" s="1"/>
  <c r="C1145" i="25"/>
  <c r="F1145" i="25" s="1"/>
  <c r="F1141" i="25"/>
  <c r="E1138" i="25"/>
  <c r="B1144" i="25"/>
  <c r="B1237" i="25"/>
  <c r="C1233" i="25"/>
  <c r="C1241" i="25" s="1"/>
  <c r="C1235" i="25"/>
  <c r="F1235" i="25" s="1"/>
  <c r="G1228" i="25"/>
  <c r="B1267" i="25"/>
  <c r="B1337" i="25"/>
  <c r="B1451" i="25"/>
  <c r="G1444" i="25"/>
  <c r="C1454" i="25"/>
  <c r="F1454" i="25" s="1"/>
  <c r="K1457" i="25"/>
  <c r="B1453" i="25"/>
  <c r="B1445" i="25"/>
  <c r="B1480" i="25"/>
  <c r="I1864" i="25"/>
  <c r="G1858" i="25"/>
  <c r="C1865" i="25"/>
  <c r="F1865" i="25" s="1"/>
  <c r="F1858" i="25"/>
  <c r="I1863" i="25"/>
  <c r="I1871" i="25" s="1"/>
  <c r="D1858" i="25"/>
  <c r="F1861" i="25"/>
  <c r="E1966" i="25"/>
  <c r="F2149" i="25"/>
  <c r="B2147" i="25"/>
  <c r="B2155" i="25"/>
  <c r="F2401" i="25"/>
  <c r="B2399" i="25"/>
  <c r="I2404" i="25"/>
  <c r="B23" i="25"/>
  <c r="B28" i="25"/>
  <c r="B42" i="25"/>
  <c r="B41" i="25"/>
  <c r="G40" i="25"/>
  <c r="F132" i="25"/>
  <c r="B385" i="25"/>
  <c r="C392" i="25"/>
  <c r="F392" i="25" s="1"/>
  <c r="G382" i="25"/>
  <c r="C446" i="25"/>
  <c r="F446" i="25" s="1"/>
  <c r="B441" i="25"/>
  <c r="D436" i="25"/>
  <c r="B436" i="25"/>
  <c r="C1634" i="25"/>
  <c r="F1634" i="25" s="1"/>
  <c r="K1637" i="25"/>
  <c r="E1624" i="25"/>
  <c r="I1631" i="25"/>
  <c r="F1626" i="25"/>
  <c r="D1624" i="25"/>
  <c r="B1633" i="25"/>
  <c r="B1626" i="25"/>
  <c r="B1625" i="25"/>
  <c r="C299" i="25"/>
  <c r="F299" i="25" s="1"/>
  <c r="E22" i="25"/>
  <c r="C140" i="25"/>
  <c r="F140" i="25" s="1"/>
  <c r="I227" i="25"/>
  <c r="C356" i="25"/>
  <c r="F356" i="25" s="1"/>
  <c r="K359" i="25"/>
  <c r="E346" i="25"/>
  <c r="I353" i="25"/>
  <c r="F348" i="25"/>
  <c r="D346" i="25"/>
  <c r="C428" i="25"/>
  <c r="F428" i="25" s="1"/>
  <c r="K431" i="25"/>
  <c r="E418" i="25"/>
  <c r="I425" i="25"/>
  <c r="F420" i="25"/>
  <c r="D418" i="25"/>
  <c r="C572" i="25"/>
  <c r="F572" i="25" s="1"/>
  <c r="I569" i="25"/>
  <c r="F564" i="25"/>
  <c r="D562" i="25"/>
  <c r="B567" i="25"/>
  <c r="E562" i="25"/>
  <c r="B571" i="25"/>
  <c r="B562" i="25"/>
  <c r="C1041" i="25"/>
  <c r="F1041" i="25" s="1"/>
  <c r="C1058" i="25"/>
  <c r="F1058" i="25" s="1"/>
  <c r="I1071" i="25"/>
  <c r="I1079" i="25" s="1"/>
  <c r="B1325" i="25"/>
  <c r="G1318" i="25"/>
  <c r="K1331" i="25"/>
  <c r="E1318" i="25"/>
  <c r="B1323" i="25"/>
  <c r="D1318" i="25"/>
  <c r="C1490" i="25"/>
  <c r="F1490" i="25" s="1"/>
  <c r="I1487" i="25"/>
  <c r="F1482" i="25"/>
  <c r="D1480" i="25"/>
  <c r="B1486" i="25"/>
  <c r="B1481" i="25"/>
  <c r="B1485" i="25"/>
  <c r="E1480" i="25"/>
  <c r="C261" i="25"/>
  <c r="F261" i="25" s="1"/>
  <c r="C298" i="25"/>
  <c r="F298" i="25" s="1"/>
  <c r="C334" i="25"/>
  <c r="F334" i="25" s="1"/>
  <c r="C496" i="25"/>
  <c r="F496" i="25" s="1"/>
  <c r="F562" i="25"/>
  <c r="F24" i="25"/>
  <c r="I29" i="25"/>
  <c r="B135" i="25"/>
  <c r="B136" i="25"/>
  <c r="B137" i="25"/>
  <c r="B154" i="25"/>
  <c r="B222" i="25"/>
  <c r="I299" i="25"/>
  <c r="B347" i="25"/>
  <c r="I371" i="25"/>
  <c r="B419" i="25"/>
  <c r="I443" i="25"/>
  <c r="B564" i="25"/>
  <c r="B657" i="25"/>
  <c r="I749" i="25"/>
  <c r="C747" i="25"/>
  <c r="F747" i="25" s="1"/>
  <c r="F742" i="25"/>
  <c r="K755" i="25"/>
  <c r="C752" i="25"/>
  <c r="F752" i="25" s="1"/>
  <c r="I747" i="25"/>
  <c r="I755" i="25" s="1"/>
  <c r="E742" i="25"/>
  <c r="B745" i="25"/>
  <c r="B742" i="25"/>
  <c r="B749" i="25"/>
  <c r="F816" i="25"/>
  <c r="C825" i="25"/>
  <c r="F825" i="25" s="1"/>
  <c r="B995" i="25"/>
  <c r="I1035" i="25"/>
  <c r="I1043" i="25" s="1"/>
  <c r="I1054" i="25"/>
  <c r="B1067" i="25"/>
  <c r="K1079" i="25"/>
  <c r="C1197" i="25"/>
  <c r="C1205" i="25" s="1"/>
  <c r="C1199" i="25"/>
  <c r="F1199" i="25" s="1"/>
  <c r="F1192" i="25"/>
  <c r="C1202" i="25"/>
  <c r="F1202" i="25" s="1"/>
  <c r="F1195" i="25"/>
  <c r="D1192" i="25"/>
  <c r="C1275" i="25"/>
  <c r="F1275" i="25" s="1"/>
  <c r="K1277" i="25"/>
  <c r="C1273" i="25"/>
  <c r="F1273" i="25" s="1"/>
  <c r="C1271" i="25"/>
  <c r="F1271" i="25" s="1"/>
  <c r="I1269" i="25"/>
  <c r="I1277" i="25" s="1"/>
  <c r="B1266" i="25"/>
  <c r="D1264" i="25"/>
  <c r="I1271" i="25"/>
  <c r="B1269" i="25"/>
  <c r="B1277" i="25" s="1"/>
  <c r="G1264" i="25"/>
  <c r="C1274" i="25"/>
  <c r="F1274" i="25" s="1"/>
  <c r="B1271" i="25"/>
  <c r="F1267" i="25"/>
  <c r="E1264" i="25"/>
  <c r="B1270" i="25"/>
  <c r="B1321" i="25"/>
  <c r="F1338" i="25"/>
  <c r="C1418" i="25"/>
  <c r="F1418" i="25" s="1"/>
  <c r="I1415" i="25"/>
  <c r="F1410" i="25"/>
  <c r="D1408" i="25"/>
  <c r="B1414" i="25"/>
  <c r="B1409" i="25"/>
  <c r="B1413" i="25"/>
  <c r="E1408" i="25"/>
  <c r="K1421" i="25"/>
  <c r="B1444" i="25"/>
  <c r="B1482" i="25"/>
  <c r="B1630" i="25"/>
  <c r="C1833" i="25"/>
  <c r="F1833" i="25" s="1"/>
  <c r="C1829" i="25"/>
  <c r="F1829" i="25" s="1"/>
  <c r="I1829" i="25"/>
  <c r="F1825" i="25"/>
  <c r="E1822" i="25"/>
  <c r="C1828" i="25"/>
  <c r="F1828" i="25" s="1"/>
  <c r="F1824" i="25"/>
  <c r="D1822" i="25"/>
  <c r="C1832" i="25"/>
  <c r="F1832" i="25" s="1"/>
  <c r="B1824" i="25"/>
  <c r="K1835" i="25"/>
  <c r="F1822" i="25"/>
  <c r="I1973" i="25"/>
  <c r="K341" i="25"/>
  <c r="K413" i="25"/>
  <c r="C478" i="25"/>
  <c r="F478" i="25" s="1"/>
  <c r="B491" i="25"/>
  <c r="B495" i="25"/>
  <c r="B499" i="25"/>
  <c r="C729" i="25"/>
  <c r="C737" i="25" s="1"/>
  <c r="B727" i="25"/>
  <c r="I730" i="25"/>
  <c r="C915" i="25"/>
  <c r="F915" i="25" s="1"/>
  <c r="C914" i="25"/>
  <c r="F914" i="25" s="1"/>
  <c r="I911" i="25"/>
  <c r="B910" i="25"/>
  <c r="B907" i="25"/>
  <c r="E904" i="25"/>
  <c r="B905" i="25"/>
  <c r="I909" i="25"/>
  <c r="I917" i="25" s="1"/>
  <c r="B949" i="25"/>
  <c r="C945" i="25"/>
  <c r="C953" i="25" s="1"/>
  <c r="C951" i="25"/>
  <c r="F951" i="25" s="1"/>
  <c r="C986" i="25"/>
  <c r="F986" i="25" s="1"/>
  <c r="B977" i="25"/>
  <c r="C1023" i="25"/>
  <c r="F1023" i="25" s="1"/>
  <c r="B1019" i="25"/>
  <c r="D1012" i="25"/>
  <c r="I1018" i="25"/>
  <c r="C1293" i="25"/>
  <c r="F1293" i="25" s="1"/>
  <c r="B1289" i="25"/>
  <c r="B1285" i="25"/>
  <c r="D1282" i="25"/>
  <c r="F1284" i="25"/>
  <c r="C1289" i="25"/>
  <c r="F1289" i="25" s="1"/>
  <c r="C1436" i="25"/>
  <c r="F1436" i="25" s="1"/>
  <c r="B1427" i="25"/>
  <c r="I1757" i="25"/>
  <c r="C1755" i="25"/>
  <c r="C1763" i="25" s="1"/>
  <c r="F1750" i="25"/>
  <c r="C1761" i="25"/>
  <c r="F1761" i="25" s="1"/>
  <c r="C1757" i="25"/>
  <c r="F1757" i="25" s="1"/>
  <c r="F1753" i="25"/>
  <c r="E1750" i="25"/>
  <c r="B1756" i="25"/>
  <c r="B2476" i="25"/>
  <c r="F2472" i="25"/>
  <c r="G166" i="25"/>
  <c r="E328" i="25"/>
  <c r="B337" i="25"/>
  <c r="E400" i="25"/>
  <c r="B409" i="25"/>
  <c r="E472" i="25"/>
  <c r="I479" i="25"/>
  <c r="B490" i="25"/>
  <c r="B492" i="25"/>
  <c r="B496" i="25"/>
  <c r="C519" i="25"/>
  <c r="F519" i="25" s="1"/>
  <c r="C515" i="25"/>
  <c r="F515" i="25" s="1"/>
  <c r="B509" i="25"/>
  <c r="B514" i="25"/>
  <c r="C517" i="25"/>
  <c r="F517" i="25" s="1"/>
  <c r="C590" i="25"/>
  <c r="F590" i="25" s="1"/>
  <c r="B580" i="25"/>
  <c r="B585" i="25"/>
  <c r="C644" i="25"/>
  <c r="F644" i="25" s="1"/>
  <c r="I641" i="25"/>
  <c r="F636" i="25"/>
  <c r="D634" i="25"/>
  <c r="B636" i="25"/>
  <c r="K647" i="25"/>
  <c r="B724" i="25"/>
  <c r="B731" i="25"/>
  <c r="B877" i="25"/>
  <c r="I875" i="25"/>
  <c r="C879" i="25"/>
  <c r="F879" i="25" s="1"/>
  <c r="C897" i="25"/>
  <c r="F897" i="25" s="1"/>
  <c r="C893" i="25"/>
  <c r="F893" i="25" s="1"/>
  <c r="F889" i="25"/>
  <c r="E886" i="25"/>
  <c r="F888" i="25"/>
  <c r="I893" i="25"/>
  <c r="B904" i="25"/>
  <c r="B906" i="25"/>
  <c r="C910" i="25"/>
  <c r="F910" i="25" s="1"/>
  <c r="B913" i="25"/>
  <c r="K917" i="25"/>
  <c r="G940" i="25"/>
  <c r="C981" i="25"/>
  <c r="F981" i="25" s="1"/>
  <c r="B1012" i="25"/>
  <c r="B1093" i="25"/>
  <c r="C1089" i="25"/>
  <c r="C1097" i="25" s="1"/>
  <c r="C1167" i="25"/>
  <c r="F1167" i="25" s="1"/>
  <c r="C1165" i="25"/>
  <c r="F1165" i="25" s="1"/>
  <c r="I1162" i="25"/>
  <c r="B1156" i="25"/>
  <c r="B1163" i="25"/>
  <c r="C1221" i="25"/>
  <c r="F1221" i="25" s="1"/>
  <c r="K1223" i="25"/>
  <c r="C1219" i="25"/>
  <c r="F1219" i="25" s="1"/>
  <c r="C1217" i="25"/>
  <c r="F1217" i="25" s="1"/>
  <c r="I1215" i="25"/>
  <c r="I1223" i="25" s="1"/>
  <c r="B1212" i="25"/>
  <c r="D1210" i="25"/>
  <c r="B1211" i="25"/>
  <c r="B1216" i="25"/>
  <c r="B1282" i="25"/>
  <c r="C1287" i="25"/>
  <c r="C1295" i="25" s="1"/>
  <c r="B1433" i="25"/>
  <c r="C1562" i="25"/>
  <c r="F1562" i="25" s="1"/>
  <c r="I1559" i="25"/>
  <c r="F1554" i="25"/>
  <c r="D1552" i="25"/>
  <c r="B1558" i="25"/>
  <c r="B1554" i="25"/>
  <c r="B1552" i="25"/>
  <c r="B1557" i="25"/>
  <c r="F1644" i="25"/>
  <c r="G1642" i="25"/>
  <c r="D1750" i="25"/>
  <c r="C1756" i="25"/>
  <c r="F1756" i="25" s="1"/>
  <c r="I1809" i="25"/>
  <c r="I1817" i="25" s="1"/>
  <c r="B1804" i="25"/>
  <c r="I2314" i="25"/>
  <c r="C2314" i="25"/>
  <c r="F2314" i="25" s="1"/>
  <c r="C1580" i="25"/>
  <c r="F1580" i="25" s="1"/>
  <c r="B1662" i="25"/>
  <c r="C1666" i="25"/>
  <c r="F1666" i="25" s="1"/>
  <c r="C1669" i="25"/>
  <c r="F1669" i="25" s="1"/>
  <c r="C1851" i="25"/>
  <c r="F1851" i="25" s="1"/>
  <c r="C1850" i="25"/>
  <c r="F1850" i="25" s="1"/>
  <c r="I1847" i="25"/>
  <c r="B1846" i="25"/>
  <c r="B1843" i="25"/>
  <c r="E1840" i="25"/>
  <c r="B1841" i="25"/>
  <c r="I1845" i="25"/>
  <c r="I1853" i="25" s="1"/>
  <c r="F1933" i="25"/>
  <c r="D1930" i="25"/>
  <c r="I1935" i="25"/>
  <c r="I1943" i="25" s="1"/>
  <c r="C1941" i="25"/>
  <c r="F1941" i="25" s="1"/>
  <c r="C1995" i="25"/>
  <c r="F1995" i="25" s="1"/>
  <c r="K1997" i="25"/>
  <c r="C1993" i="25"/>
  <c r="F1993" i="25" s="1"/>
  <c r="C1991" i="25"/>
  <c r="F1991" i="25" s="1"/>
  <c r="I1989" i="25"/>
  <c r="I1997" i="25" s="1"/>
  <c r="B1986" i="25"/>
  <c r="D1984" i="25"/>
  <c r="B1985" i="25"/>
  <c r="B1990" i="25"/>
  <c r="C2170" i="25"/>
  <c r="F2170" i="25" s="1"/>
  <c r="F2164" i="25"/>
  <c r="C2175" i="25"/>
  <c r="F2175" i="25" s="1"/>
  <c r="I2169" i="25"/>
  <c r="I2177" i="25" s="1"/>
  <c r="E2164" i="25"/>
  <c r="B2425" i="25"/>
  <c r="C2427" i="25"/>
  <c r="F2427" i="25" s="1"/>
  <c r="I2423" i="25"/>
  <c r="B2422" i="25"/>
  <c r="B2418" i="25"/>
  <c r="D2416" i="25"/>
  <c r="C2426" i="25"/>
  <c r="F2426" i="25" s="1"/>
  <c r="C2423" i="25"/>
  <c r="F2423" i="25" s="1"/>
  <c r="C2421" i="25"/>
  <c r="C2429" i="25" s="1"/>
  <c r="B2417" i="25"/>
  <c r="B2416" i="25"/>
  <c r="B2421" i="25"/>
  <c r="B2429" i="25" s="1"/>
  <c r="C2425" i="25"/>
  <c r="F2425" i="25" s="1"/>
  <c r="K557" i="25"/>
  <c r="K629" i="25"/>
  <c r="C694" i="25"/>
  <c r="F694" i="25" s="1"/>
  <c r="B707" i="25"/>
  <c r="B765" i="25"/>
  <c r="B773" i="25" s="1"/>
  <c r="C771" i="25"/>
  <c r="F771" i="25" s="1"/>
  <c r="G778" i="25"/>
  <c r="F781" i="25"/>
  <c r="C784" i="25"/>
  <c r="F784" i="25" s="1"/>
  <c r="G832" i="25"/>
  <c r="F835" i="25"/>
  <c r="C838" i="25"/>
  <c r="F838" i="25" s="1"/>
  <c r="B1177" i="25"/>
  <c r="F1248" i="25"/>
  <c r="C1253" i="25"/>
  <c r="F1253" i="25" s="1"/>
  <c r="C1256" i="25"/>
  <c r="F1256" i="25" s="1"/>
  <c r="B1378" i="25"/>
  <c r="F1392" i="25"/>
  <c r="F1464" i="25"/>
  <c r="F1536" i="25"/>
  <c r="B1570" i="25"/>
  <c r="F1608" i="25"/>
  <c r="B1615" i="25"/>
  <c r="D1660" i="25"/>
  <c r="F1663" i="25"/>
  <c r="C1667" i="25"/>
  <c r="F1667" i="25" s="1"/>
  <c r="I1720" i="25"/>
  <c r="B1734" i="25"/>
  <c r="I1738" i="25"/>
  <c r="G1768" i="25"/>
  <c r="F1771" i="25"/>
  <c r="C1774" i="25"/>
  <c r="F1774" i="25" s="1"/>
  <c r="B1789" i="25"/>
  <c r="B1840" i="25"/>
  <c r="B1842" i="25"/>
  <c r="C1846" i="25"/>
  <c r="F1846" i="25" s="1"/>
  <c r="B1849" i="25"/>
  <c r="K1853" i="25"/>
  <c r="C1923" i="25"/>
  <c r="F1923" i="25" s="1"/>
  <c r="B1921" i="25"/>
  <c r="B1919" i="25"/>
  <c r="B1917" i="25"/>
  <c r="B1925" i="25" s="1"/>
  <c r="B1913" i="25"/>
  <c r="B1912" i="25"/>
  <c r="B1914" i="25"/>
  <c r="B1918" i="25"/>
  <c r="F1930" i="25"/>
  <c r="I1936" i="25"/>
  <c r="B1984" i="25"/>
  <c r="B1987" i="25"/>
  <c r="C1990" i="25"/>
  <c r="F1990" i="25" s="1"/>
  <c r="B1993" i="25"/>
  <c r="C2139" i="25"/>
  <c r="F2139" i="25" s="1"/>
  <c r="K2141" i="25"/>
  <c r="C2137" i="25"/>
  <c r="F2137" i="25" s="1"/>
  <c r="C2135" i="25"/>
  <c r="F2135" i="25" s="1"/>
  <c r="I2133" i="25"/>
  <c r="I2141" i="25" s="1"/>
  <c r="B2130" i="25"/>
  <c r="D2128" i="25"/>
  <c r="B2137" i="25"/>
  <c r="B2135" i="25"/>
  <c r="B2133" i="25"/>
  <c r="B2141" i="25" s="1"/>
  <c r="B2129" i="25"/>
  <c r="B2128" i="25"/>
  <c r="F2131" i="25"/>
  <c r="F2166" i="25"/>
  <c r="I2260" i="25"/>
  <c r="B2255" i="25"/>
  <c r="C2264" i="25"/>
  <c r="F2264" i="25" s="1"/>
  <c r="C2259" i="25"/>
  <c r="F2259" i="25" s="1"/>
  <c r="F2254" i="25"/>
  <c r="C2261" i="25"/>
  <c r="F2261" i="25" s="1"/>
  <c r="I2387" i="25"/>
  <c r="F2382" i="25"/>
  <c r="C2386" i="25"/>
  <c r="F2386" i="25" s="1"/>
  <c r="F2380" i="25"/>
  <c r="E2416" i="25"/>
  <c r="C2422" i="25"/>
  <c r="F2422" i="25" s="1"/>
  <c r="G2056" i="25"/>
  <c r="F2059" i="25"/>
  <c r="C2062" i="25"/>
  <c r="F2062" i="25" s="1"/>
  <c r="I2079" i="25"/>
  <c r="I2087" i="25" s="1"/>
  <c r="I2188" i="25"/>
  <c r="I2241" i="25"/>
  <c r="I2249" i="25" s="1"/>
  <c r="G2272" i="25"/>
  <c r="F2275" i="25"/>
  <c r="C2278" i="25"/>
  <c r="F2278" i="25" s="1"/>
  <c r="B1896" i="25"/>
  <c r="B2040" i="25"/>
  <c r="B2056" i="25"/>
  <c r="B2057" i="25"/>
  <c r="B2061" i="25"/>
  <c r="B2069" i="25" s="1"/>
  <c r="B2063" i="25"/>
  <c r="B2065" i="25"/>
  <c r="F2074" i="25"/>
  <c r="F2182" i="25"/>
  <c r="G2200" i="25"/>
  <c r="F2203" i="25"/>
  <c r="C2206" i="25"/>
  <c r="F2206" i="25" s="1"/>
  <c r="I2224" i="25"/>
  <c r="F2236" i="25"/>
  <c r="B2272" i="25"/>
  <c r="B2273" i="25"/>
  <c r="B2277" i="25"/>
  <c r="B2285" i="25" s="1"/>
  <c r="B2279" i="25"/>
  <c r="B2281" i="25"/>
  <c r="G2344" i="25"/>
  <c r="F2347" i="25"/>
  <c r="C2350" i="25"/>
  <c r="F2350" i="25" s="1"/>
  <c r="C2367" i="25"/>
  <c r="F2367" i="25" s="1"/>
  <c r="G2434" i="25"/>
  <c r="G2452" i="25"/>
  <c r="B2457" i="25"/>
  <c r="B2465" i="25" s="1"/>
  <c r="I2458" i="25"/>
  <c r="C2461" i="25"/>
  <c r="F2461" i="25" s="1"/>
  <c r="F40" i="25"/>
  <c r="C46" i="25"/>
  <c r="F46" i="25" s="1"/>
  <c r="B190" i="25"/>
  <c r="F186" i="25"/>
  <c r="E184" i="25"/>
  <c r="C194" i="25"/>
  <c r="F194" i="25" s="1"/>
  <c r="I191" i="25"/>
  <c r="B189" i="25"/>
  <c r="B186" i="25"/>
  <c r="D184" i="25"/>
  <c r="B191" i="25"/>
  <c r="B185" i="25"/>
  <c r="B184" i="25"/>
  <c r="K197" i="25"/>
  <c r="F22" i="25"/>
  <c r="I11" i="25"/>
  <c r="B10" i="25"/>
  <c r="F6" i="25"/>
  <c r="B5" i="25"/>
  <c r="E4" i="25"/>
  <c r="K17" i="25"/>
  <c r="B13" i="25"/>
  <c r="B4" i="25"/>
  <c r="B11" i="25"/>
  <c r="B7" i="25"/>
  <c r="B6" i="25"/>
  <c r="D4" i="25"/>
  <c r="G184" i="25"/>
  <c r="B193" i="25"/>
  <c r="K539" i="25"/>
  <c r="B535" i="25"/>
  <c r="B532" i="25"/>
  <c r="F528" i="25"/>
  <c r="E526" i="25"/>
  <c r="B531" i="25"/>
  <c r="B528" i="25"/>
  <c r="D526" i="25"/>
  <c r="I533" i="25"/>
  <c r="B527" i="25"/>
  <c r="B526" i="25"/>
  <c r="C536" i="25"/>
  <c r="F536" i="25" s="1"/>
  <c r="B533" i="25"/>
  <c r="B529" i="25"/>
  <c r="V10" i="21"/>
  <c r="V53" i="21" s="1"/>
  <c r="G4" i="25"/>
  <c r="E40" i="25"/>
  <c r="B46" i="25"/>
  <c r="B43" i="25"/>
  <c r="K53" i="25"/>
  <c r="C50" i="25"/>
  <c r="F50" i="25" s="1"/>
  <c r="B49" i="25"/>
  <c r="I47" i="25"/>
  <c r="D40" i="25"/>
  <c r="B47" i="25"/>
  <c r="B45" i="25"/>
  <c r="F42" i="25"/>
  <c r="B40" i="25"/>
  <c r="B187" i="25"/>
  <c r="K251" i="25"/>
  <c r="B247" i="25"/>
  <c r="B244" i="25"/>
  <c r="F240" i="25"/>
  <c r="E238" i="25"/>
  <c r="I245" i="25"/>
  <c r="B239" i="25"/>
  <c r="B238" i="25"/>
  <c r="B243" i="25"/>
  <c r="B240" i="25"/>
  <c r="D238" i="25"/>
  <c r="K323" i="25"/>
  <c r="B319" i="25"/>
  <c r="B316" i="25"/>
  <c r="F312" i="25"/>
  <c r="E310" i="25"/>
  <c r="I317" i="25"/>
  <c r="B311" i="25"/>
  <c r="B315" i="25"/>
  <c r="B312" i="25"/>
  <c r="D310" i="25"/>
  <c r="B310" i="25"/>
  <c r="K395" i="25"/>
  <c r="B391" i="25"/>
  <c r="B388" i="25"/>
  <c r="F384" i="25"/>
  <c r="E382" i="25"/>
  <c r="B382" i="25"/>
  <c r="B387" i="25"/>
  <c r="B384" i="25"/>
  <c r="D382" i="25"/>
  <c r="I389" i="25"/>
  <c r="B383" i="25"/>
  <c r="K467" i="25"/>
  <c r="B463" i="25"/>
  <c r="B460" i="25"/>
  <c r="F456" i="25"/>
  <c r="E454" i="25"/>
  <c r="B454" i="25"/>
  <c r="B459" i="25"/>
  <c r="B456" i="25"/>
  <c r="D454" i="25"/>
  <c r="I461" i="25"/>
  <c r="B455" i="25"/>
  <c r="G526" i="25"/>
  <c r="B9" i="25"/>
  <c r="C423" i="25"/>
  <c r="F423" i="25" s="1"/>
  <c r="E112" i="25"/>
  <c r="B119" i="25"/>
  <c r="B118" i="25"/>
  <c r="B117" i="25"/>
  <c r="B115" i="25"/>
  <c r="B112" i="25"/>
  <c r="K125" i="25"/>
  <c r="C122" i="25"/>
  <c r="F122" i="25" s="1"/>
  <c r="B121" i="25"/>
  <c r="I119" i="25"/>
  <c r="D112" i="25"/>
  <c r="F114" i="25"/>
  <c r="C190" i="25"/>
  <c r="F190" i="25" s="1"/>
  <c r="B601" i="25"/>
  <c r="F670" i="25"/>
  <c r="C675" i="25"/>
  <c r="C683" i="25" s="1"/>
  <c r="C681" i="25"/>
  <c r="F681" i="25" s="1"/>
  <c r="K809" i="25"/>
  <c r="C806" i="25"/>
  <c r="F806" i="25" s="1"/>
  <c r="I803" i="25"/>
  <c r="C802" i="25"/>
  <c r="F802" i="25" s="1"/>
  <c r="B801" i="25"/>
  <c r="B809" i="25" s="1"/>
  <c r="B798" i="25"/>
  <c r="E796" i="25"/>
  <c r="C807" i="25"/>
  <c r="F807" i="25" s="1"/>
  <c r="C803" i="25"/>
  <c r="F803" i="25" s="1"/>
  <c r="I801" i="25"/>
  <c r="I809" i="25" s="1"/>
  <c r="F798" i="25"/>
  <c r="D796" i="25"/>
  <c r="B797" i="25"/>
  <c r="B805" i="25"/>
  <c r="K863" i="25"/>
  <c r="C860" i="25"/>
  <c r="F860" i="25" s="1"/>
  <c r="I857" i="25"/>
  <c r="C856" i="25"/>
  <c r="F856" i="25" s="1"/>
  <c r="B855" i="25"/>
  <c r="B863" i="25" s="1"/>
  <c r="B852" i="25"/>
  <c r="E850" i="25"/>
  <c r="C859" i="25"/>
  <c r="F859" i="25" s="1"/>
  <c r="B857" i="25"/>
  <c r="C855" i="25"/>
  <c r="F855" i="25" s="1"/>
  <c r="B851" i="25"/>
  <c r="B850" i="25"/>
  <c r="F852" i="25"/>
  <c r="B859" i="25"/>
  <c r="F924" i="25"/>
  <c r="F960" i="25"/>
  <c r="F1104" i="25"/>
  <c r="B1111" i="25"/>
  <c r="B1305" i="25"/>
  <c r="B1302" i="25"/>
  <c r="D1300" i="25"/>
  <c r="I1307" i="25"/>
  <c r="B1303" i="25"/>
  <c r="E1300" i="25"/>
  <c r="B1593" i="25"/>
  <c r="B1590" i="25"/>
  <c r="D1588" i="25"/>
  <c r="I1595" i="25"/>
  <c r="B1589" i="25"/>
  <c r="B1588" i="25"/>
  <c r="B1595" i="25"/>
  <c r="G1588" i="25"/>
  <c r="C1598" i="25"/>
  <c r="F1598" i="25" s="1"/>
  <c r="B1594" i="25"/>
  <c r="E1588" i="25"/>
  <c r="B1597" i="25"/>
  <c r="I1684" i="25"/>
  <c r="C2101" i="25"/>
  <c r="F2101" i="25" s="1"/>
  <c r="K2105" i="25"/>
  <c r="C2102" i="25"/>
  <c r="F2102" i="25" s="1"/>
  <c r="C2099" i="25"/>
  <c r="F2099" i="25" s="1"/>
  <c r="B2098" i="25"/>
  <c r="F2095" i="25"/>
  <c r="B2093" i="25"/>
  <c r="D2092" i="25"/>
  <c r="B2101" i="25"/>
  <c r="B2099" i="25"/>
  <c r="I2097" i="25"/>
  <c r="I2105" i="25" s="1"/>
  <c r="B2095" i="25"/>
  <c r="G2092" i="25"/>
  <c r="B2092" i="25"/>
  <c r="I2099" i="25"/>
  <c r="B2097" i="25"/>
  <c r="B2105" i="25" s="1"/>
  <c r="E2092" i="25"/>
  <c r="F2094" i="25"/>
  <c r="I2098" i="25"/>
  <c r="B2094" i="25"/>
  <c r="C2097" i="25"/>
  <c r="F2097" i="25" s="1"/>
  <c r="C2103" i="25"/>
  <c r="F2103" i="25" s="1"/>
  <c r="F2092" i="25"/>
  <c r="F184" i="25"/>
  <c r="G148" i="25"/>
  <c r="B259" i="25"/>
  <c r="C266" i="25"/>
  <c r="F266" i="25" s="1"/>
  <c r="B331" i="25"/>
  <c r="G400" i="25"/>
  <c r="B407" i="25"/>
  <c r="F472" i="25"/>
  <c r="F474" i="25"/>
  <c r="I478" i="25"/>
  <c r="C483" i="25"/>
  <c r="F483" i="25" s="1"/>
  <c r="B551" i="25"/>
  <c r="B670" i="25"/>
  <c r="B673" i="25"/>
  <c r="B677" i="25"/>
  <c r="F688" i="25"/>
  <c r="C693" i="25"/>
  <c r="C701" i="25" s="1"/>
  <c r="I694" i="25"/>
  <c r="C699" i="25"/>
  <c r="F699" i="25" s="1"/>
  <c r="B796" i="25"/>
  <c r="I802" i="25"/>
  <c r="B853" i="25"/>
  <c r="C861" i="25"/>
  <c r="F861" i="25" s="1"/>
  <c r="B870" i="25"/>
  <c r="D922" i="25"/>
  <c r="C933" i="25"/>
  <c r="F933" i="25" s="1"/>
  <c r="B942" i="25"/>
  <c r="E958" i="25"/>
  <c r="B961" i="25"/>
  <c r="C969" i="25"/>
  <c r="F969" i="25" s="1"/>
  <c r="C982" i="25"/>
  <c r="F982" i="25" s="1"/>
  <c r="K989" i="25"/>
  <c r="B1105" i="25"/>
  <c r="C1113" i="25"/>
  <c r="F1113" i="25" s="1"/>
  <c r="C1126" i="25"/>
  <c r="F1126" i="25" s="1"/>
  <c r="I1233" i="25"/>
  <c r="I1241" i="25" s="1"/>
  <c r="B1678" i="25"/>
  <c r="B1685" i="25"/>
  <c r="B1876" i="25"/>
  <c r="C1957" i="25"/>
  <c r="F1957" i="25" s="1"/>
  <c r="C1955" i="25"/>
  <c r="F1955" i="25" s="1"/>
  <c r="B1954" i="25"/>
  <c r="F1951" i="25"/>
  <c r="B1949" i="25"/>
  <c r="D1948" i="25"/>
  <c r="C1954" i="25"/>
  <c r="F1954" i="25" s="1"/>
  <c r="B1951" i="25"/>
  <c r="F1948" i="25"/>
  <c r="C1959" i="25"/>
  <c r="F1959" i="25" s="1"/>
  <c r="I1955" i="25"/>
  <c r="C1953" i="25"/>
  <c r="C1961" i="25" s="1"/>
  <c r="G1948" i="25"/>
  <c r="K1961" i="25"/>
  <c r="C1958" i="25"/>
  <c r="F1958" i="25" s="1"/>
  <c r="B1955" i="25"/>
  <c r="B1953" i="25"/>
  <c r="B1961" i="25" s="1"/>
  <c r="E1948" i="25"/>
  <c r="B1957" i="25"/>
  <c r="F1950" i="25"/>
  <c r="B1950" i="25"/>
  <c r="C2098" i="25"/>
  <c r="F2098" i="25" s="1"/>
  <c r="C355" i="25"/>
  <c r="F355" i="25" s="1"/>
  <c r="B22" i="25"/>
  <c r="E58" i="25"/>
  <c r="G76" i="25"/>
  <c r="B77" i="25"/>
  <c r="B94" i="25"/>
  <c r="F96" i="25"/>
  <c r="B97" i="25"/>
  <c r="B99" i="25"/>
  <c r="B100" i="25"/>
  <c r="B101" i="25"/>
  <c r="E130" i="25"/>
  <c r="B148" i="25"/>
  <c r="B149" i="25"/>
  <c r="I155" i="25"/>
  <c r="F166" i="25"/>
  <c r="F168" i="25"/>
  <c r="B172" i="25"/>
  <c r="B175" i="25"/>
  <c r="F202" i="25"/>
  <c r="F204" i="25"/>
  <c r="C207" i="25"/>
  <c r="C215" i="25" s="1"/>
  <c r="I208" i="25"/>
  <c r="E220" i="25"/>
  <c r="F222" i="25"/>
  <c r="B226" i="25"/>
  <c r="B229" i="25"/>
  <c r="K233" i="25"/>
  <c r="B256" i="25"/>
  <c r="B257" i="25"/>
  <c r="F259" i="25"/>
  <c r="I263" i="25"/>
  <c r="G274" i="25"/>
  <c r="B277" i="25"/>
  <c r="B281" i="25"/>
  <c r="E292" i="25"/>
  <c r="F294" i="25"/>
  <c r="B298" i="25"/>
  <c r="B301" i="25"/>
  <c r="K305" i="25"/>
  <c r="B328" i="25"/>
  <c r="B329" i="25"/>
  <c r="I335" i="25"/>
  <c r="G346" i="25"/>
  <c r="B349" i="25"/>
  <c r="B353" i="25"/>
  <c r="E364" i="25"/>
  <c r="F366" i="25"/>
  <c r="B370" i="25"/>
  <c r="B373" i="25"/>
  <c r="K377" i="25"/>
  <c r="B400" i="25"/>
  <c r="B401" i="25"/>
  <c r="I407" i="25"/>
  <c r="G418" i="25"/>
  <c r="B421" i="25"/>
  <c r="B425" i="25"/>
  <c r="E436" i="25"/>
  <c r="F438" i="25"/>
  <c r="B442" i="25"/>
  <c r="B445" i="25"/>
  <c r="K449" i="25"/>
  <c r="B472" i="25"/>
  <c r="G472" i="25"/>
  <c r="B475" i="25"/>
  <c r="I477" i="25"/>
  <c r="I485" i="25" s="1"/>
  <c r="B479" i="25"/>
  <c r="B481" i="25"/>
  <c r="G490" i="25"/>
  <c r="B493" i="25"/>
  <c r="B497" i="25"/>
  <c r="E508" i="25"/>
  <c r="B510" i="25"/>
  <c r="B513" i="25"/>
  <c r="B521" i="25" s="1"/>
  <c r="C514" i="25"/>
  <c r="F514" i="25" s="1"/>
  <c r="I515" i="25"/>
  <c r="C518" i="25"/>
  <c r="F518" i="25" s="1"/>
  <c r="K521" i="25"/>
  <c r="B544" i="25"/>
  <c r="B545" i="25"/>
  <c r="I551" i="25"/>
  <c r="G562" i="25"/>
  <c r="B565" i="25"/>
  <c r="B569" i="25"/>
  <c r="E580" i="25"/>
  <c r="F582" i="25"/>
  <c r="B586" i="25"/>
  <c r="B589" i="25"/>
  <c r="K593" i="25"/>
  <c r="D598" i="25"/>
  <c r="B600" i="25"/>
  <c r="B603" i="25"/>
  <c r="B616" i="25"/>
  <c r="B617" i="25"/>
  <c r="I623" i="25"/>
  <c r="G634" i="25"/>
  <c r="B637" i="25"/>
  <c r="B641" i="25"/>
  <c r="E652" i="25"/>
  <c r="F654" i="25"/>
  <c r="B658" i="25"/>
  <c r="B661" i="25"/>
  <c r="K665" i="25"/>
  <c r="D670" i="25"/>
  <c r="B671" i="25"/>
  <c r="F673" i="25"/>
  <c r="B676" i="25"/>
  <c r="C677" i="25"/>
  <c r="F677" i="25" s="1"/>
  <c r="C679" i="25"/>
  <c r="F679" i="25" s="1"/>
  <c r="B688" i="25"/>
  <c r="G688" i="25"/>
  <c r="B691" i="25"/>
  <c r="I693" i="25"/>
  <c r="I701" i="25" s="1"/>
  <c r="B695" i="25"/>
  <c r="B697" i="25"/>
  <c r="C717" i="25"/>
  <c r="F717" i="25" s="1"/>
  <c r="I712" i="25"/>
  <c r="K719" i="25"/>
  <c r="C715" i="25"/>
  <c r="F715" i="25" s="1"/>
  <c r="C713" i="25"/>
  <c r="F713" i="25" s="1"/>
  <c r="I711" i="25"/>
  <c r="I719" i="25" s="1"/>
  <c r="B709" i="25"/>
  <c r="G706" i="25"/>
  <c r="F706" i="25"/>
  <c r="F709" i="25"/>
  <c r="C712" i="25"/>
  <c r="F712" i="25" s="1"/>
  <c r="B715" i="25"/>
  <c r="G724" i="25"/>
  <c r="B761" i="25"/>
  <c r="F796" i="25"/>
  <c r="F799" i="25"/>
  <c r="B803" i="25"/>
  <c r="F850" i="25"/>
  <c r="F853" i="25"/>
  <c r="C857" i="25"/>
  <c r="F857" i="25" s="1"/>
  <c r="B868" i="25"/>
  <c r="F870" i="25"/>
  <c r="I874" i="25"/>
  <c r="F922" i="25"/>
  <c r="F925" i="25"/>
  <c r="B940" i="25"/>
  <c r="F942" i="25"/>
  <c r="I946" i="25"/>
  <c r="F958" i="25"/>
  <c r="B963" i="25"/>
  <c r="B971" i="25" s="1"/>
  <c r="D976" i="25"/>
  <c r="F979" i="25"/>
  <c r="I982" i="25"/>
  <c r="G1012" i="25"/>
  <c r="C1017" i="25"/>
  <c r="F1017" i="25" s="1"/>
  <c r="C1019" i="25"/>
  <c r="F1019" i="25" s="1"/>
  <c r="C1039" i="25"/>
  <c r="F1039" i="25" s="1"/>
  <c r="C1037" i="25"/>
  <c r="F1037" i="25" s="1"/>
  <c r="B1036" i="25"/>
  <c r="F1033" i="25"/>
  <c r="B1031" i="25"/>
  <c r="D1030" i="25"/>
  <c r="K1043" i="25"/>
  <c r="C1040" i="25"/>
  <c r="F1040" i="25" s="1"/>
  <c r="B1037" i="25"/>
  <c r="C1035" i="25"/>
  <c r="C1043" i="25" s="1"/>
  <c r="B1032" i="25"/>
  <c r="B1030" i="25"/>
  <c r="F1032" i="25"/>
  <c r="C1036" i="25"/>
  <c r="F1036" i="25" s="1"/>
  <c r="B1039" i="25"/>
  <c r="B1049" i="25"/>
  <c r="B1084" i="25"/>
  <c r="F1086" i="25"/>
  <c r="I1090" i="25"/>
  <c r="F1102" i="25"/>
  <c r="B1107" i="25"/>
  <c r="B1115" i="25" s="1"/>
  <c r="D1120" i="25"/>
  <c r="F1123" i="25"/>
  <c r="I1126" i="25"/>
  <c r="G1156" i="25"/>
  <c r="C1161" i="25"/>
  <c r="C1169" i="25" s="1"/>
  <c r="C1163" i="25"/>
  <c r="F1163" i="25" s="1"/>
  <c r="C1183" i="25"/>
  <c r="F1183" i="25" s="1"/>
  <c r="C1181" i="25"/>
  <c r="F1181" i="25" s="1"/>
  <c r="B1180" i="25"/>
  <c r="F1177" i="25"/>
  <c r="B1175" i="25"/>
  <c r="D1174" i="25"/>
  <c r="K1187" i="25"/>
  <c r="C1184" i="25"/>
  <c r="F1184" i="25" s="1"/>
  <c r="B1181" i="25"/>
  <c r="C1179" i="25"/>
  <c r="C1187" i="25" s="1"/>
  <c r="B1176" i="25"/>
  <c r="B1174" i="25"/>
  <c r="F1176" i="25"/>
  <c r="C1180" i="25"/>
  <c r="F1180" i="25" s="1"/>
  <c r="B1183" i="25"/>
  <c r="B1193" i="25"/>
  <c r="B1228" i="25"/>
  <c r="F1230" i="25"/>
  <c r="I1234" i="25"/>
  <c r="B1255" i="25"/>
  <c r="B1253" i="25"/>
  <c r="I1251" i="25"/>
  <c r="I1259" i="25" s="1"/>
  <c r="B1249" i="25"/>
  <c r="G1246" i="25"/>
  <c r="B1246" i="25"/>
  <c r="C1252" i="25"/>
  <c r="F1252" i="25" s="1"/>
  <c r="F1249" i="25"/>
  <c r="F1246" i="25"/>
  <c r="B1248" i="25"/>
  <c r="B1252" i="25"/>
  <c r="G1300" i="25"/>
  <c r="B1306" i="25"/>
  <c r="C1310" i="25"/>
  <c r="F1310" i="25" s="1"/>
  <c r="K1367" i="25"/>
  <c r="B1363" i="25"/>
  <c r="B1360" i="25"/>
  <c r="F1356" i="25"/>
  <c r="E1354" i="25"/>
  <c r="I1361" i="25"/>
  <c r="B1357" i="25"/>
  <c r="D1354" i="25"/>
  <c r="B1356" i="25"/>
  <c r="B1373" i="25"/>
  <c r="B1426" i="25"/>
  <c r="B1449" i="25"/>
  <c r="B1446" i="25"/>
  <c r="D1444" i="25"/>
  <c r="I1451" i="25"/>
  <c r="B1447" i="25"/>
  <c r="E1444" i="25"/>
  <c r="F1446" i="25"/>
  <c r="F1518" i="25"/>
  <c r="B1525" i="25"/>
  <c r="B1591" i="25"/>
  <c r="B1948" i="25"/>
  <c r="C2029" i="25"/>
  <c r="F2029" i="25" s="1"/>
  <c r="C2027" i="25"/>
  <c r="F2027" i="25" s="1"/>
  <c r="B2026" i="25"/>
  <c r="F2023" i="25"/>
  <c r="B2021" i="25"/>
  <c r="D2020" i="25"/>
  <c r="C2026" i="25"/>
  <c r="F2026" i="25" s="1"/>
  <c r="B2023" i="25"/>
  <c r="F2020" i="25"/>
  <c r="C2031" i="25"/>
  <c r="F2031" i="25" s="1"/>
  <c r="I2027" i="25"/>
  <c r="C2025" i="25"/>
  <c r="F2025" i="25" s="1"/>
  <c r="G2020" i="25"/>
  <c r="K2033" i="25"/>
  <c r="C2030" i="25"/>
  <c r="F2030" i="25" s="1"/>
  <c r="B2027" i="25"/>
  <c r="B2025" i="25"/>
  <c r="B2033" i="25" s="1"/>
  <c r="E2020" i="25"/>
  <c r="B2029" i="25"/>
  <c r="F2022" i="25"/>
  <c r="B2022" i="25"/>
  <c r="G598" i="25"/>
  <c r="B605" i="25"/>
  <c r="C608" i="25"/>
  <c r="F608" i="25" s="1"/>
  <c r="F672" i="25"/>
  <c r="I676" i="25"/>
  <c r="B802" i="25"/>
  <c r="B856" i="25"/>
  <c r="K935" i="25"/>
  <c r="C932" i="25"/>
  <c r="F932" i="25" s="1"/>
  <c r="I929" i="25"/>
  <c r="C928" i="25"/>
  <c r="F928" i="25" s="1"/>
  <c r="B927" i="25"/>
  <c r="B935" i="25" s="1"/>
  <c r="B924" i="25"/>
  <c r="E922" i="25"/>
  <c r="C931" i="25"/>
  <c r="F931" i="25" s="1"/>
  <c r="B929" i="25"/>
  <c r="C927" i="25"/>
  <c r="F927" i="25" s="1"/>
  <c r="B923" i="25"/>
  <c r="B922" i="25"/>
  <c r="B928" i="25"/>
  <c r="B931" i="25"/>
  <c r="C967" i="25"/>
  <c r="F967" i="25" s="1"/>
  <c r="C965" i="25"/>
  <c r="F965" i="25" s="1"/>
  <c r="B964" i="25"/>
  <c r="F961" i="25"/>
  <c r="B959" i="25"/>
  <c r="D958" i="25"/>
  <c r="K971" i="25"/>
  <c r="C968" i="25"/>
  <c r="F968" i="25" s="1"/>
  <c r="B965" i="25"/>
  <c r="C963" i="25"/>
  <c r="C971" i="25" s="1"/>
  <c r="B960" i="25"/>
  <c r="B958" i="25"/>
  <c r="C964" i="25"/>
  <c r="F964" i="25" s="1"/>
  <c r="B967" i="25"/>
  <c r="C1111" i="25"/>
  <c r="F1111" i="25" s="1"/>
  <c r="C1109" i="25"/>
  <c r="F1109" i="25" s="1"/>
  <c r="B1108" i="25"/>
  <c r="F1105" i="25"/>
  <c r="B1103" i="25"/>
  <c r="D1102" i="25"/>
  <c r="K1115" i="25"/>
  <c r="C1112" i="25"/>
  <c r="F1112" i="25" s="1"/>
  <c r="B1109" i="25"/>
  <c r="C1107" i="25"/>
  <c r="C1115" i="25" s="1"/>
  <c r="B1104" i="25"/>
  <c r="B1102" i="25"/>
  <c r="C1108" i="25"/>
  <c r="F1108" i="25" s="1"/>
  <c r="F1302" i="25"/>
  <c r="K1511" i="25"/>
  <c r="B1507" i="25"/>
  <c r="B1504" i="25"/>
  <c r="F1500" i="25"/>
  <c r="E1498" i="25"/>
  <c r="G1498" i="25"/>
  <c r="I1505" i="25"/>
  <c r="B1501" i="25"/>
  <c r="D1498" i="25"/>
  <c r="B1503" i="25"/>
  <c r="K1691" i="25"/>
  <c r="C1688" i="25"/>
  <c r="F1688" i="25" s="1"/>
  <c r="I1685" i="25"/>
  <c r="C1684" i="25"/>
  <c r="F1684" i="25" s="1"/>
  <c r="B1683" i="25"/>
  <c r="B1691" i="25" s="1"/>
  <c r="B1680" i="25"/>
  <c r="E1678" i="25"/>
  <c r="C1687" i="25"/>
  <c r="F1687" i="25" s="1"/>
  <c r="C1685" i="25"/>
  <c r="F1685" i="25" s="1"/>
  <c r="B1684" i="25"/>
  <c r="F1681" i="25"/>
  <c r="B1679" i="25"/>
  <c r="D1678" i="25"/>
  <c r="B1687" i="25"/>
  <c r="I1683" i="25"/>
  <c r="I1691" i="25" s="1"/>
  <c r="G1678" i="25"/>
  <c r="C1683" i="25"/>
  <c r="C1691" i="25" s="1"/>
  <c r="F1678" i="25"/>
  <c r="C1885" i="25"/>
  <c r="F1885" i="25" s="1"/>
  <c r="C1883" i="25"/>
  <c r="F1883" i="25" s="1"/>
  <c r="B1882" i="25"/>
  <c r="F1879" i="25"/>
  <c r="B1877" i="25"/>
  <c r="D1876" i="25"/>
  <c r="C1882" i="25"/>
  <c r="F1882" i="25" s="1"/>
  <c r="B1879" i="25"/>
  <c r="F1876" i="25"/>
  <c r="C1887" i="25"/>
  <c r="F1887" i="25" s="1"/>
  <c r="I1883" i="25"/>
  <c r="C1881" i="25"/>
  <c r="C1889" i="25" s="1"/>
  <c r="G1876" i="25"/>
  <c r="K1889" i="25"/>
  <c r="C1886" i="25"/>
  <c r="F1886" i="25" s="1"/>
  <c r="B1883" i="25"/>
  <c r="B1881" i="25"/>
  <c r="B1889" i="25" s="1"/>
  <c r="E1876" i="25"/>
  <c r="B1885" i="25"/>
  <c r="F1878" i="25"/>
  <c r="B1878" i="25"/>
  <c r="F112" i="25"/>
  <c r="G22" i="25"/>
  <c r="B27" i="25"/>
  <c r="G94" i="25"/>
  <c r="B95" i="25"/>
  <c r="B96" i="25"/>
  <c r="B151" i="25"/>
  <c r="B155" i="25"/>
  <c r="C158" i="25"/>
  <c r="F158" i="25" s="1"/>
  <c r="G256" i="25"/>
  <c r="B263" i="25"/>
  <c r="G328" i="25"/>
  <c r="B335" i="25"/>
  <c r="C338" i="25"/>
  <c r="F338" i="25" s="1"/>
  <c r="B403" i="25"/>
  <c r="C410" i="25"/>
  <c r="F410" i="25" s="1"/>
  <c r="C477" i="25"/>
  <c r="C485" i="25" s="1"/>
  <c r="G544" i="25"/>
  <c r="B547" i="25"/>
  <c r="C554" i="25"/>
  <c r="F554" i="25" s="1"/>
  <c r="B598" i="25"/>
  <c r="B599" i="25"/>
  <c r="I605" i="25"/>
  <c r="G616" i="25"/>
  <c r="B619" i="25"/>
  <c r="B623" i="25"/>
  <c r="C626" i="25"/>
  <c r="F626" i="25" s="1"/>
  <c r="G670" i="25"/>
  <c r="I675" i="25"/>
  <c r="I683" i="25" s="1"/>
  <c r="B679" i="25"/>
  <c r="F690" i="25"/>
  <c r="B799" i="25"/>
  <c r="C805" i="25"/>
  <c r="F805" i="25" s="1"/>
  <c r="D850" i="25"/>
  <c r="I856" i="25"/>
  <c r="C877" i="25"/>
  <c r="F877" i="25" s="1"/>
  <c r="C875" i="25"/>
  <c r="F875" i="25" s="1"/>
  <c r="B874" i="25"/>
  <c r="F871" i="25"/>
  <c r="B869" i="25"/>
  <c r="D868" i="25"/>
  <c r="C874" i="25"/>
  <c r="F874" i="25" s="1"/>
  <c r="B871" i="25"/>
  <c r="F868" i="25"/>
  <c r="I873" i="25"/>
  <c r="I881" i="25" s="1"/>
  <c r="B925" i="25"/>
  <c r="I928" i="25"/>
  <c r="C949" i="25"/>
  <c r="F949" i="25" s="1"/>
  <c r="C947" i="25"/>
  <c r="F947" i="25" s="1"/>
  <c r="B946" i="25"/>
  <c r="F943" i="25"/>
  <c r="B941" i="25"/>
  <c r="D940" i="25"/>
  <c r="C946" i="25"/>
  <c r="F946" i="25" s="1"/>
  <c r="B943" i="25"/>
  <c r="F940" i="25"/>
  <c r="I945" i="25"/>
  <c r="I953" i="25" s="1"/>
  <c r="I964" i="25"/>
  <c r="B985" i="25"/>
  <c r="B983" i="25"/>
  <c r="I981" i="25"/>
  <c r="I989" i="25" s="1"/>
  <c r="B979" i="25"/>
  <c r="G976" i="25"/>
  <c r="B976" i="25"/>
  <c r="C987" i="25"/>
  <c r="F987" i="25" s="1"/>
  <c r="I983" i="25"/>
  <c r="B982" i="25"/>
  <c r="F978" i="25"/>
  <c r="E976" i="25"/>
  <c r="B978" i="25"/>
  <c r="C985" i="25"/>
  <c r="F985" i="25" s="1"/>
  <c r="K1097" i="25"/>
  <c r="C1094" i="25"/>
  <c r="F1094" i="25" s="1"/>
  <c r="I1091" i="25"/>
  <c r="C1090" i="25"/>
  <c r="F1090" i="25" s="1"/>
  <c r="B1089" i="25"/>
  <c r="B1097" i="25" s="1"/>
  <c r="B1086" i="25"/>
  <c r="E1084" i="25"/>
  <c r="B1090" i="25"/>
  <c r="B1087" i="25"/>
  <c r="F1084" i="25"/>
  <c r="I1089" i="25"/>
  <c r="I1097" i="25" s="1"/>
  <c r="E1102" i="25"/>
  <c r="I1108" i="25"/>
  <c r="B1129" i="25"/>
  <c r="B1127" i="25"/>
  <c r="I1125" i="25"/>
  <c r="I1133" i="25" s="1"/>
  <c r="B1123" i="25"/>
  <c r="G1120" i="25"/>
  <c r="B1120" i="25"/>
  <c r="C1131" i="25"/>
  <c r="F1131" i="25" s="1"/>
  <c r="I1127" i="25"/>
  <c r="B1126" i="25"/>
  <c r="F1122" i="25"/>
  <c r="E1120" i="25"/>
  <c r="B1122" i="25"/>
  <c r="C1129" i="25"/>
  <c r="F1129" i="25" s="1"/>
  <c r="K1133" i="25"/>
  <c r="C1238" i="25"/>
  <c r="F1238" i="25" s="1"/>
  <c r="I1235" i="25"/>
  <c r="C1234" i="25"/>
  <c r="F1234" i="25" s="1"/>
  <c r="B1233" i="25"/>
  <c r="B1241" i="25" s="1"/>
  <c r="B1230" i="25"/>
  <c r="E1228" i="25"/>
  <c r="B1234" i="25"/>
  <c r="B1231" i="25"/>
  <c r="F1228" i="25"/>
  <c r="B1229" i="25"/>
  <c r="B1300" i="25"/>
  <c r="B1309" i="25"/>
  <c r="K1313" i="25"/>
  <c r="K1439" i="25"/>
  <c r="B1435" i="25"/>
  <c r="B1432" i="25"/>
  <c r="F1428" i="25"/>
  <c r="E1426" i="25"/>
  <c r="I1433" i="25"/>
  <c r="B1429" i="25"/>
  <c r="D1426" i="25"/>
  <c r="B1428" i="25"/>
  <c r="B1498" i="25"/>
  <c r="B1505" i="25"/>
  <c r="F1590" i="25"/>
  <c r="C100" i="25"/>
  <c r="F100" i="25" s="1"/>
  <c r="C118" i="25"/>
  <c r="F118" i="25" s="1"/>
  <c r="C189" i="25"/>
  <c r="F189" i="25" s="1"/>
  <c r="F256" i="25"/>
  <c r="C333" i="25"/>
  <c r="F333" i="25" s="1"/>
  <c r="C495" i="25"/>
  <c r="F495" i="25" s="1"/>
  <c r="F526" i="25"/>
  <c r="C585" i="25"/>
  <c r="F585" i="25" s="1"/>
  <c r="D22" i="25"/>
  <c r="B24" i="25"/>
  <c r="B25" i="25"/>
  <c r="B29" i="25"/>
  <c r="B31" i="25"/>
  <c r="C32" i="25"/>
  <c r="F32" i="25" s="1"/>
  <c r="G58" i="25"/>
  <c r="B59" i="25"/>
  <c r="D94" i="25"/>
  <c r="I101" i="25"/>
  <c r="B103" i="25"/>
  <c r="G130" i="25"/>
  <c r="B131" i="25"/>
  <c r="B132" i="25"/>
  <c r="B139" i="25"/>
  <c r="D148" i="25"/>
  <c r="B150" i="25"/>
  <c r="G220" i="25"/>
  <c r="B223" i="25"/>
  <c r="B227" i="25"/>
  <c r="D256" i="25"/>
  <c r="B258" i="25"/>
  <c r="G292" i="25"/>
  <c r="B295" i="25"/>
  <c r="B299" i="25"/>
  <c r="D328" i="25"/>
  <c r="B330" i="25"/>
  <c r="G364" i="25"/>
  <c r="B367" i="25"/>
  <c r="B371" i="25"/>
  <c r="D400" i="25"/>
  <c r="B402" i="25"/>
  <c r="G436" i="25"/>
  <c r="B439" i="25"/>
  <c r="B443" i="25"/>
  <c r="D472" i="25"/>
  <c r="B473" i="25"/>
  <c r="F475" i="25"/>
  <c r="B478" i="25"/>
  <c r="C479" i="25"/>
  <c r="F479" i="25" s="1"/>
  <c r="F508" i="25"/>
  <c r="F510" i="25"/>
  <c r="C513" i="25"/>
  <c r="C521" i="25" s="1"/>
  <c r="I514" i="25"/>
  <c r="D544" i="25"/>
  <c r="B546" i="25"/>
  <c r="G580" i="25"/>
  <c r="B583" i="25"/>
  <c r="B587" i="25"/>
  <c r="E598" i="25"/>
  <c r="F600" i="25"/>
  <c r="B604" i="25"/>
  <c r="B607" i="25"/>
  <c r="D616" i="25"/>
  <c r="B618" i="25"/>
  <c r="G652" i="25"/>
  <c r="B655" i="25"/>
  <c r="B659" i="25"/>
  <c r="E670" i="25"/>
  <c r="B672" i="25"/>
  <c r="B675" i="25"/>
  <c r="B683" i="25" s="1"/>
  <c r="C676" i="25"/>
  <c r="F676" i="25" s="1"/>
  <c r="I677" i="25"/>
  <c r="C680" i="25"/>
  <c r="F680" i="25" s="1"/>
  <c r="D688" i="25"/>
  <c r="B689" i="25"/>
  <c r="F691" i="25"/>
  <c r="B694" i="25"/>
  <c r="C695" i="25"/>
  <c r="F695" i="25" s="1"/>
  <c r="K737" i="25"/>
  <c r="C734" i="25"/>
  <c r="F734" i="25" s="1"/>
  <c r="I731" i="25"/>
  <c r="C730" i="25"/>
  <c r="F730" i="25" s="1"/>
  <c r="B729" i="25"/>
  <c r="B737" i="25" s="1"/>
  <c r="B726" i="25"/>
  <c r="E724" i="25"/>
  <c r="C735" i="25"/>
  <c r="F735" i="25" s="1"/>
  <c r="C731" i="25"/>
  <c r="F731" i="25" s="1"/>
  <c r="I729" i="25"/>
  <c r="I737" i="25" s="1"/>
  <c r="F726" i="25"/>
  <c r="D724" i="25"/>
  <c r="B725" i="25"/>
  <c r="B730" i="25"/>
  <c r="B733" i="25"/>
  <c r="B769" i="25"/>
  <c r="B767" i="25"/>
  <c r="I765" i="25"/>
  <c r="I773" i="25" s="1"/>
  <c r="B763" i="25"/>
  <c r="G760" i="25"/>
  <c r="B760" i="25"/>
  <c r="K773" i="25"/>
  <c r="C770" i="25"/>
  <c r="F770" i="25" s="1"/>
  <c r="C767" i="25"/>
  <c r="F767" i="25" s="1"/>
  <c r="C765" i="25"/>
  <c r="F765" i="25" s="1"/>
  <c r="B762" i="25"/>
  <c r="D760" i="25"/>
  <c r="F762" i="25"/>
  <c r="C766" i="25"/>
  <c r="F766" i="25" s="1"/>
  <c r="C769" i="25"/>
  <c r="F769" i="25" s="1"/>
  <c r="G796" i="25"/>
  <c r="C801" i="25"/>
  <c r="C809" i="25" s="1"/>
  <c r="G850" i="25"/>
  <c r="I855" i="25"/>
  <c r="I863" i="25" s="1"/>
  <c r="E868" i="25"/>
  <c r="B873" i="25"/>
  <c r="B881" i="25" s="1"/>
  <c r="B875" i="25"/>
  <c r="C878" i="25"/>
  <c r="F878" i="25" s="1"/>
  <c r="K881" i="25"/>
  <c r="G922" i="25"/>
  <c r="I927" i="25"/>
  <c r="I935" i="25" s="1"/>
  <c r="E940" i="25"/>
  <c r="B945" i="25"/>
  <c r="B953" i="25" s="1"/>
  <c r="B947" i="25"/>
  <c r="C950" i="25"/>
  <c r="F950" i="25" s="1"/>
  <c r="K953" i="25"/>
  <c r="G958" i="25"/>
  <c r="I963" i="25"/>
  <c r="I971" i="25" s="1"/>
  <c r="F976" i="25"/>
  <c r="B981" i="25"/>
  <c r="B989" i="25" s="1"/>
  <c r="C983" i="25"/>
  <c r="F983" i="25" s="1"/>
  <c r="K1025" i="25"/>
  <c r="C1022" i="25"/>
  <c r="F1022" i="25" s="1"/>
  <c r="I1019" i="25"/>
  <c r="C1018" i="25"/>
  <c r="F1018" i="25" s="1"/>
  <c r="B1017" i="25"/>
  <c r="B1025" i="25" s="1"/>
  <c r="B1014" i="25"/>
  <c r="E1012" i="25"/>
  <c r="B1018" i="25"/>
  <c r="B1015" i="25"/>
  <c r="F1012" i="25"/>
  <c r="B1013" i="25"/>
  <c r="I1017" i="25"/>
  <c r="I1025" i="25" s="1"/>
  <c r="B1057" i="25"/>
  <c r="B1055" i="25"/>
  <c r="I1053" i="25"/>
  <c r="I1061" i="25" s="1"/>
  <c r="B1051" i="25"/>
  <c r="G1048" i="25"/>
  <c r="B1048" i="25"/>
  <c r="C1059" i="25"/>
  <c r="F1059" i="25" s="1"/>
  <c r="I1055" i="25"/>
  <c r="B1054" i="25"/>
  <c r="F1050" i="25"/>
  <c r="E1048" i="25"/>
  <c r="B1050" i="25"/>
  <c r="C1054" i="25"/>
  <c r="F1054" i="25" s="1"/>
  <c r="C1057" i="25"/>
  <c r="F1057" i="25" s="1"/>
  <c r="K1061" i="25"/>
  <c r="D1084" i="25"/>
  <c r="F1087" i="25"/>
  <c r="B1091" i="25"/>
  <c r="C1093" i="25"/>
  <c r="F1093" i="25" s="1"/>
  <c r="G1102" i="25"/>
  <c r="I1107" i="25"/>
  <c r="I1115" i="25" s="1"/>
  <c r="F1120" i="25"/>
  <c r="B1125" i="25"/>
  <c r="B1133" i="25" s="1"/>
  <c r="C1127" i="25"/>
  <c r="F1127" i="25" s="1"/>
  <c r="K1169" i="25"/>
  <c r="C1166" i="25"/>
  <c r="F1166" i="25" s="1"/>
  <c r="I1163" i="25"/>
  <c r="C1162" i="25"/>
  <c r="F1162" i="25" s="1"/>
  <c r="B1161" i="25"/>
  <c r="B1169" i="25" s="1"/>
  <c r="B1158" i="25"/>
  <c r="E1156" i="25"/>
  <c r="B1162" i="25"/>
  <c r="B1159" i="25"/>
  <c r="F1156" i="25"/>
  <c r="B1157" i="25"/>
  <c r="I1161" i="25"/>
  <c r="I1169" i="25" s="1"/>
  <c r="B1201" i="25"/>
  <c r="B1199" i="25"/>
  <c r="I1197" i="25"/>
  <c r="I1205" i="25" s="1"/>
  <c r="B1195" i="25"/>
  <c r="G1192" i="25"/>
  <c r="B1192" i="25"/>
  <c r="C1203" i="25"/>
  <c r="F1203" i="25" s="1"/>
  <c r="I1199" i="25"/>
  <c r="B1198" i="25"/>
  <c r="F1194" i="25"/>
  <c r="E1192" i="25"/>
  <c r="B1194" i="25"/>
  <c r="C1198" i="25"/>
  <c r="F1198" i="25" s="1"/>
  <c r="C1201" i="25"/>
  <c r="F1201" i="25" s="1"/>
  <c r="K1205" i="25"/>
  <c r="D1228" i="25"/>
  <c r="F1231" i="25"/>
  <c r="B1235" i="25"/>
  <c r="C1237" i="25"/>
  <c r="F1237" i="25" s="1"/>
  <c r="B1301" i="25"/>
  <c r="B1307" i="25"/>
  <c r="B1377" i="25"/>
  <c r="B1374" i="25"/>
  <c r="D1372" i="25"/>
  <c r="I1379" i="25"/>
  <c r="B1375" i="25"/>
  <c r="E1372" i="25"/>
  <c r="F1374" i="25"/>
  <c r="G1426" i="25"/>
  <c r="B1431" i="25"/>
  <c r="B1500" i="25"/>
  <c r="C1508" i="25"/>
  <c r="F1508" i="25" s="1"/>
  <c r="B1521" i="25"/>
  <c r="B1518" i="25"/>
  <c r="D1516" i="25"/>
  <c r="G1516" i="25"/>
  <c r="I1523" i="25"/>
  <c r="B1519" i="25"/>
  <c r="E1516" i="25"/>
  <c r="B1522" i="25"/>
  <c r="C1526" i="25"/>
  <c r="F1526" i="25" s="1"/>
  <c r="K1583" i="25"/>
  <c r="B1579" i="25"/>
  <c r="B1576" i="25"/>
  <c r="F1572" i="25"/>
  <c r="E1570" i="25"/>
  <c r="B1575" i="25"/>
  <c r="B1572" i="25"/>
  <c r="D1570" i="25"/>
  <c r="I1577" i="25"/>
  <c r="B1571" i="25"/>
  <c r="B1577" i="25"/>
  <c r="G1570" i="25"/>
  <c r="K1601" i="25"/>
  <c r="C1652" i="25"/>
  <c r="F1652" i="25" s="1"/>
  <c r="I1649" i="25"/>
  <c r="C1648" i="25"/>
  <c r="F1648" i="25" s="1"/>
  <c r="B1647" i="25"/>
  <c r="B1644" i="25"/>
  <c r="E1642" i="25"/>
  <c r="B1648" i="25"/>
  <c r="F1645" i="25"/>
  <c r="B1643" i="25"/>
  <c r="D1642" i="25"/>
  <c r="F1642" i="25"/>
  <c r="B1649" i="25"/>
  <c r="B1645" i="25"/>
  <c r="B1642" i="25"/>
  <c r="B1681" i="25"/>
  <c r="C1689" i="25"/>
  <c r="F1689" i="25" s="1"/>
  <c r="K1709" i="25"/>
  <c r="C1706" i="25"/>
  <c r="F1706" i="25" s="1"/>
  <c r="C1705" i="25"/>
  <c r="F1705" i="25" s="1"/>
  <c r="C1703" i="25"/>
  <c r="F1703" i="25" s="1"/>
  <c r="B1702" i="25"/>
  <c r="F1699" i="25"/>
  <c r="B1697" i="25"/>
  <c r="D1696" i="25"/>
  <c r="B1705" i="25"/>
  <c r="B1703" i="25"/>
  <c r="I1701" i="25"/>
  <c r="I1709" i="25" s="1"/>
  <c r="B1699" i="25"/>
  <c r="G1696" i="25"/>
  <c r="B1696" i="25"/>
  <c r="C1707" i="25"/>
  <c r="F1707" i="25" s="1"/>
  <c r="C1702" i="25"/>
  <c r="F1702" i="25" s="1"/>
  <c r="B1698" i="25"/>
  <c r="C1701" i="25"/>
  <c r="F1701" i="25" s="1"/>
  <c r="F1696" i="25"/>
  <c r="I1702" i="25"/>
  <c r="C1813" i="25"/>
  <c r="F1813" i="25" s="1"/>
  <c r="C1811" i="25"/>
  <c r="F1811" i="25" s="1"/>
  <c r="B1810" i="25"/>
  <c r="F1807" i="25"/>
  <c r="B1805" i="25"/>
  <c r="D1804" i="25"/>
  <c r="C1810" i="25"/>
  <c r="F1810" i="25" s="1"/>
  <c r="B1807" i="25"/>
  <c r="F1804" i="25"/>
  <c r="C1815" i="25"/>
  <c r="F1815" i="25" s="1"/>
  <c r="I1811" i="25"/>
  <c r="C1809" i="25"/>
  <c r="C1817" i="25" s="1"/>
  <c r="G1804" i="25"/>
  <c r="K1817" i="25"/>
  <c r="C1814" i="25"/>
  <c r="F1814" i="25" s="1"/>
  <c r="B1811" i="25"/>
  <c r="B1809" i="25"/>
  <c r="B1817" i="25" s="1"/>
  <c r="E1804" i="25"/>
  <c r="B1813" i="25"/>
  <c r="F1806" i="25"/>
  <c r="B1806" i="25"/>
  <c r="I1882" i="25"/>
  <c r="I1953" i="25"/>
  <c r="I1961" i="25" s="1"/>
  <c r="C751" i="25"/>
  <c r="F751" i="25" s="1"/>
  <c r="C749" i="25"/>
  <c r="F749" i="25" s="1"/>
  <c r="B748" i="25"/>
  <c r="F745" i="25"/>
  <c r="B743" i="25"/>
  <c r="D742" i="25"/>
  <c r="G742" i="25"/>
  <c r="B747" i="25"/>
  <c r="B755" i="25" s="1"/>
  <c r="I748" i="25"/>
  <c r="B751" i="25"/>
  <c r="C823" i="25"/>
  <c r="F823" i="25" s="1"/>
  <c r="C821" i="25"/>
  <c r="F821" i="25" s="1"/>
  <c r="B820" i="25"/>
  <c r="F817" i="25"/>
  <c r="B815" i="25"/>
  <c r="D814" i="25"/>
  <c r="G814" i="25"/>
  <c r="B819" i="25"/>
  <c r="B827" i="25" s="1"/>
  <c r="I820" i="25"/>
  <c r="B823" i="25"/>
  <c r="B895" i="25"/>
  <c r="B893" i="25"/>
  <c r="I891" i="25"/>
  <c r="I899" i="25" s="1"/>
  <c r="B889" i="25"/>
  <c r="G886" i="25"/>
  <c r="B886" i="25"/>
  <c r="B887" i="25"/>
  <c r="B891" i="25"/>
  <c r="B899" i="25" s="1"/>
  <c r="I892" i="25"/>
  <c r="C895" i="25"/>
  <c r="F895" i="25" s="1"/>
  <c r="K1295" i="25"/>
  <c r="C1292" i="25"/>
  <c r="F1292" i="25" s="1"/>
  <c r="I1289" i="25"/>
  <c r="C1288" i="25"/>
  <c r="F1288" i="25" s="1"/>
  <c r="B1287" i="25"/>
  <c r="B1295" i="25" s="1"/>
  <c r="B1284" i="25"/>
  <c r="E1282" i="25"/>
  <c r="G1282" i="25"/>
  <c r="F1285" i="25"/>
  <c r="I1288" i="25"/>
  <c r="B1291" i="25"/>
  <c r="I1325" i="25"/>
  <c r="B1319" i="25"/>
  <c r="B1318" i="25"/>
  <c r="B1320" i="25"/>
  <c r="B1324" i="25"/>
  <c r="C1328" i="25"/>
  <c r="F1328" i="25" s="1"/>
  <c r="I1397" i="25"/>
  <c r="B1391" i="25"/>
  <c r="B1390" i="25"/>
  <c r="B1392" i="25"/>
  <c r="B1396" i="25"/>
  <c r="C1400" i="25"/>
  <c r="F1400" i="25" s="1"/>
  <c r="I1469" i="25"/>
  <c r="B1463" i="25"/>
  <c r="B1462" i="25"/>
  <c r="B1464" i="25"/>
  <c r="B1468" i="25"/>
  <c r="C1472" i="25"/>
  <c r="F1472" i="25" s="1"/>
  <c r="I1541" i="25"/>
  <c r="F1537" i="25"/>
  <c r="B1535" i="25"/>
  <c r="B1534" i="25"/>
  <c r="B1536" i="25"/>
  <c r="B1540" i="25"/>
  <c r="C1544" i="25"/>
  <c r="F1544" i="25" s="1"/>
  <c r="B1716" i="25"/>
  <c r="B2119" i="25"/>
  <c r="B2117" i="25"/>
  <c r="I2115" i="25"/>
  <c r="I2123" i="25" s="1"/>
  <c r="B2113" i="25"/>
  <c r="G2110" i="25"/>
  <c r="B2110" i="25"/>
  <c r="C2121" i="25"/>
  <c r="F2121" i="25" s="1"/>
  <c r="I2117" i="25"/>
  <c r="B2116" i="25"/>
  <c r="F2112" i="25"/>
  <c r="E2110" i="25"/>
  <c r="K2123" i="25"/>
  <c r="C2120" i="25"/>
  <c r="F2120" i="25" s="1"/>
  <c r="C2117" i="25"/>
  <c r="F2117" i="25" s="1"/>
  <c r="C2115" i="25"/>
  <c r="C2123" i="25" s="1"/>
  <c r="B2112" i="25"/>
  <c r="D2110" i="25"/>
  <c r="I2116" i="25"/>
  <c r="B2111" i="25"/>
  <c r="B2115" i="25"/>
  <c r="B2123" i="25" s="1"/>
  <c r="C2119" i="25"/>
  <c r="F2119" i="25" s="1"/>
  <c r="F2113" i="25"/>
  <c r="C1723" i="25"/>
  <c r="F1723" i="25" s="1"/>
  <c r="C1721" i="25"/>
  <c r="F1721" i="25" s="1"/>
  <c r="B1720" i="25"/>
  <c r="F1717" i="25"/>
  <c r="B1715" i="25"/>
  <c r="D1714" i="25"/>
  <c r="C1720" i="25"/>
  <c r="F1720" i="25" s="1"/>
  <c r="B1717" i="25"/>
  <c r="F1714" i="25"/>
  <c r="C1725" i="25"/>
  <c r="F1725" i="25" s="1"/>
  <c r="I1721" i="25"/>
  <c r="I1719" i="25"/>
  <c r="I1727" i="25" s="1"/>
  <c r="F1716" i="25"/>
  <c r="E1714" i="25"/>
  <c r="B1719" i="25"/>
  <c r="B1727" i="25" s="1"/>
  <c r="G1606" i="25"/>
  <c r="B1609" i="25"/>
  <c r="B1613" i="25"/>
  <c r="C1616" i="25"/>
  <c r="F1616" i="25" s="1"/>
  <c r="F1660" i="25"/>
  <c r="F1662" i="25"/>
  <c r="C1665" i="25"/>
  <c r="C1673" i="25" s="1"/>
  <c r="I1666" i="25"/>
  <c r="I1667" i="25"/>
  <c r="C1670" i="25"/>
  <c r="F1670" i="25" s="1"/>
  <c r="K1673" i="25"/>
  <c r="K2159" i="25"/>
  <c r="C2156" i="25"/>
  <c r="F2156" i="25" s="1"/>
  <c r="I2153" i="25"/>
  <c r="C2152" i="25"/>
  <c r="F2152" i="25" s="1"/>
  <c r="B2151" i="25"/>
  <c r="B2159" i="25" s="1"/>
  <c r="B2148" i="25"/>
  <c r="E2146" i="25"/>
  <c r="B2152" i="25"/>
  <c r="B2149" i="25"/>
  <c r="F2146" i="25"/>
  <c r="C2157" i="25"/>
  <c r="F2157" i="25" s="1"/>
  <c r="C2153" i="25"/>
  <c r="F2153" i="25" s="1"/>
  <c r="I2151" i="25"/>
  <c r="I2159" i="25" s="1"/>
  <c r="F2148" i="25"/>
  <c r="D2146" i="25"/>
  <c r="C2155" i="25"/>
  <c r="F2155" i="25" s="1"/>
  <c r="I2152" i="25"/>
  <c r="G2146" i="25"/>
  <c r="C2151" i="25"/>
  <c r="C2159" i="25" s="1"/>
  <c r="K2303" i="25"/>
  <c r="C2300" i="25"/>
  <c r="F2300" i="25" s="1"/>
  <c r="I2297" i="25"/>
  <c r="C2296" i="25"/>
  <c r="F2296" i="25" s="1"/>
  <c r="B2295" i="25"/>
  <c r="B2303" i="25" s="1"/>
  <c r="B2292" i="25"/>
  <c r="E2290" i="25"/>
  <c r="B2296" i="25"/>
  <c r="B2293" i="25"/>
  <c r="F2290" i="25"/>
  <c r="C2299" i="25"/>
  <c r="F2299" i="25" s="1"/>
  <c r="B2297" i="25"/>
  <c r="F2293" i="25"/>
  <c r="D2290" i="25"/>
  <c r="B2299" i="25"/>
  <c r="I2296" i="25"/>
  <c r="F2292" i="25"/>
  <c r="B2290" i="25"/>
  <c r="B2291" i="25"/>
  <c r="C2297" i="25"/>
  <c r="F2297" i="25" s="1"/>
  <c r="G2290" i="25"/>
  <c r="C2301" i="25"/>
  <c r="F2301" i="25" s="1"/>
  <c r="C2317" i="25"/>
  <c r="F2317" i="25" s="1"/>
  <c r="C2315" i="25"/>
  <c r="F2315" i="25" s="1"/>
  <c r="B2314" i="25"/>
  <c r="F2311" i="25"/>
  <c r="B2309" i="25"/>
  <c r="D2308" i="25"/>
  <c r="K2321" i="25"/>
  <c r="C2318" i="25"/>
  <c r="F2318" i="25" s="1"/>
  <c r="B2315" i="25"/>
  <c r="C2313" i="25"/>
  <c r="C2321" i="25" s="1"/>
  <c r="B2310" i="25"/>
  <c r="B2308" i="25"/>
  <c r="I2313" i="25"/>
  <c r="I2321" i="25" s="1"/>
  <c r="G2308" i="25"/>
  <c r="I2315" i="25"/>
  <c r="B2313" i="25"/>
  <c r="B2321" i="25" s="1"/>
  <c r="F2308" i="25"/>
  <c r="B2317" i="25"/>
  <c r="B2311" i="25"/>
  <c r="F2310" i="25"/>
  <c r="F778" i="25"/>
  <c r="F780" i="25"/>
  <c r="C783" i="25"/>
  <c r="F783" i="25" s="1"/>
  <c r="I784" i="25"/>
  <c r="F832" i="25"/>
  <c r="F834" i="25"/>
  <c r="C837" i="25"/>
  <c r="C845" i="25" s="1"/>
  <c r="I838" i="25"/>
  <c r="F904" i="25"/>
  <c r="F906" i="25"/>
  <c r="C909" i="25"/>
  <c r="C917" i="25" s="1"/>
  <c r="I910" i="25"/>
  <c r="F994" i="25"/>
  <c r="F996" i="25"/>
  <c r="C999" i="25"/>
  <c r="C1007" i="25" s="1"/>
  <c r="I1000" i="25"/>
  <c r="F1066" i="25"/>
  <c r="F1068" i="25"/>
  <c r="C1071" i="25"/>
  <c r="C1079" i="25" s="1"/>
  <c r="I1072" i="25"/>
  <c r="F1138" i="25"/>
  <c r="F1140" i="25"/>
  <c r="C1143" i="25"/>
  <c r="C1151" i="25" s="1"/>
  <c r="I1144" i="25"/>
  <c r="F1210" i="25"/>
  <c r="F1212" i="25"/>
  <c r="C1215" i="25"/>
  <c r="C1223" i="25" s="1"/>
  <c r="I1216" i="25"/>
  <c r="F1264" i="25"/>
  <c r="F1266" i="25"/>
  <c r="C1269" i="25"/>
  <c r="C1277" i="25" s="1"/>
  <c r="I1270" i="25"/>
  <c r="G1336" i="25"/>
  <c r="B1339" i="25"/>
  <c r="B1343" i="25"/>
  <c r="G1408" i="25"/>
  <c r="B1411" i="25"/>
  <c r="B1415" i="25"/>
  <c r="G1480" i="25"/>
  <c r="B1483" i="25"/>
  <c r="B1487" i="25"/>
  <c r="G1552" i="25"/>
  <c r="B1555" i="25"/>
  <c r="B1559" i="25"/>
  <c r="B1606" i="25"/>
  <c r="B1607" i="25"/>
  <c r="G1624" i="25"/>
  <c r="B1627" i="25"/>
  <c r="B1631" i="25"/>
  <c r="B1660" i="25"/>
  <c r="G1660" i="25"/>
  <c r="B1663" i="25"/>
  <c r="I1665" i="25"/>
  <c r="I1673" i="25" s="1"/>
  <c r="B1667" i="25"/>
  <c r="C1741" i="25"/>
  <c r="F1741" i="25" s="1"/>
  <c r="C1739" i="25"/>
  <c r="F1739" i="25" s="1"/>
  <c r="B1738" i="25"/>
  <c r="F1735" i="25"/>
  <c r="C1738" i="25"/>
  <c r="F1738" i="25" s="1"/>
  <c r="B1735" i="25"/>
  <c r="G1732" i="25"/>
  <c r="B1732" i="25"/>
  <c r="B1733" i="25"/>
  <c r="C1737" i="25"/>
  <c r="C1745" i="25" s="1"/>
  <c r="I1739" i="25"/>
  <c r="C1743" i="25"/>
  <c r="F1743" i="25" s="1"/>
  <c r="K1799" i="25"/>
  <c r="C1796" i="25"/>
  <c r="F1796" i="25" s="1"/>
  <c r="I1793" i="25"/>
  <c r="C1792" i="25"/>
  <c r="F1792" i="25" s="1"/>
  <c r="B1791" i="25"/>
  <c r="B1799" i="25" s="1"/>
  <c r="B1788" i="25"/>
  <c r="E1786" i="25"/>
  <c r="C1795" i="25"/>
  <c r="F1795" i="25" s="1"/>
  <c r="B1793" i="25"/>
  <c r="C1791" i="25"/>
  <c r="C1799" i="25" s="1"/>
  <c r="B1787" i="25"/>
  <c r="B1786" i="25"/>
  <c r="F1788" i="25"/>
  <c r="B1792" i="25"/>
  <c r="B1795" i="25"/>
  <c r="K1871" i="25"/>
  <c r="C1868" i="25"/>
  <c r="F1868" i="25" s="1"/>
  <c r="I1865" i="25"/>
  <c r="C1864" i="25"/>
  <c r="F1864" i="25" s="1"/>
  <c r="B1863" i="25"/>
  <c r="B1871" i="25" s="1"/>
  <c r="B1860" i="25"/>
  <c r="E1858" i="25"/>
  <c r="C1867" i="25"/>
  <c r="F1867" i="25" s="1"/>
  <c r="B1865" i="25"/>
  <c r="C1863" i="25"/>
  <c r="C1871" i="25" s="1"/>
  <c r="B1859" i="25"/>
  <c r="B1858" i="25"/>
  <c r="F1860" i="25"/>
  <c r="B1864" i="25"/>
  <c r="B1867" i="25"/>
  <c r="K1943" i="25"/>
  <c r="C1940" i="25"/>
  <c r="F1940" i="25" s="1"/>
  <c r="I1937" i="25"/>
  <c r="C1936" i="25"/>
  <c r="F1936" i="25" s="1"/>
  <c r="B1935" i="25"/>
  <c r="B1943" i="25" s="1"/>
  <c r="B1932" i="25"/>
  <c r="E1930" i="25"/>
  <c r="C1939" i="25"/>
  <c r="F1939" i="25" s="1"/>
  <c r="B1937" i="25"/>
  <c r="C1935" i="25"/>
  <c r="F1935" i="25" s="1"/>
  <c r="B1931" i="25"/>
  <c r="B1930" i="25"/>
  <c r="F1932" i="25"/>
  <c r="B1936" i="25"/>
  <c r="B1939" i="25"/>
  <c r="K2015" i="25"/>
  <c r="C2012" i="25"/>
  <c r="F2012" i="25" s="1"/>
  <c r="I2009" i="25"/>
  <c r="C2008" i="25"/>
  <c r="F2008" i="25" s="1"/>
  <c r="B2007" i="25"/>
  <c r="B2015" i="25" s="1"/>
  <c r="B2004" i="25"/>
  <c r="E2002" i="25"/>
  <c r="C2011" i="25"/>
  <c r="F2011" i="25" s="1"/>
  <c r="B2009" i="25"/>
  <c r="C2007" i="25"/>
  <c r="C2015" i="25" s="1"/>
  <c r="B2003" i="25"/>
  <c r="B2002" i="25"/>
  <c r="F2004" i="25"/>
  <c r="B2008" i="25"/>
  <c r="B2011" i="25"/>
  <c r="K2087" i="25"/>
  <c r="C2084" i="25"/>
  <c r="F2084" i="25" s="1"/>
  <c r="I2081" i="25"/>
  <c r="C2080" i="25"/>
  <c r="F2080" i="25" s="1"/>
  <c r="B2079" i="25"/>
  <c r="B2087" i="25" s="1"/>
  <c r="B2076" i="25"/>
  <c r="E2074" i="25"/>
  <c r="C2083" i="25"/>
  <c r="F2083" i="25" s="1"/>
  <c r="C2081" i="25"/>
  <c r="F2081" i="25" s="1"/>
  <c r="B2080" i="25"/>
  <c r="F2077" i="25"/>
  <c r="B2075" i="25"/>
  <c r="D2074" i="25"/>
  <c r="B2081" i="25"/>
  <c r="B2077" i="25"/>
  <c r="B2074" i="25"/>
  <c r="C2079" i="25"/>
  <c r="C2087" i="25" s="1"/>
  <c r="B2083" i="25"/>
  <c r="B2146" i="25"/>
  <c r="B2153" i="25"/>
  <c r="C2295" i="25"/>
  <c r="C2303" i="25" s="1"/>
  <c r="E2308" i="25"/>
  <c r="C2319" i="25"/>
  <c r="F2319" i="25" s="1"/>
  <c r="B2335" i="25"/>
  <c r="B2333" i="25"/>
  <c r="I2331" i="25"/>
  <c r="I2339" i="25" s="1"/>
  <c r="B2329" i="25"/>
  <c r="G2326" i="25"/>
  <c r="B2326" i="25"/>
  <c r="C2337" i="25"/>
  <c r="F2337" i="25" s="1"/>
  <c r="I2333" i="25"/>
  <c r="B2332" i="25"/>
  <c r="F2328" i="25"/>
  <c r="E2326" i="25"/>
  <c r="C2333" i="25"/>
  <c r="F2333" i="25" s="1"/>
  <c r="B2331" i="25"/>
  <c r="B2339" i="25" s="1"/>
  <c r="F2326" i="25"/>
  <c r="C2336" i="25"/>
  <c r="F2336" i="25" s="1"/>
  <c r="I2332" i="25"/>
  <c r="F2329" i="25"/>
  <c r="D2326" i="25"/>
  <c r="C2331" i="25"/>
  <c r="F2331" i="25" s="1"/>
  <c r="C2335" i="25"/>
  <c r="F2335" i="25" s="1"/>
  <c r="B2328" i="25"/>
  <c r="B1759" i="25"/>
  <c r="B1757" i="25"/>
  <c r="I1755" i="25"/>
  <c r="I1763" i="25" s="1"/>
  <c r="B1753" i="25"/>
  <c r="G1750" i="25"/>
  <c r="B1750" i="25"/>
  <c r="B1751" i="25"/>
  <c r="B1755" i="25"/>
  <c r="B1763" i="25" s="1"/>
  <c r="I1756" i="25"/>
  <c r="C1759" i="25"/>
  <c r="F1759" i="25" s="1"/>
  <c r="B1831" i="25"/>
  <c r="B1829" i="25"/>
  <c r="I1827" i="25"/>
  <c r="I1835" i="25" s="1"/>
  <c r="B1825" i="25"/>
  <c r="G1822" i="25"/>
  <c r="B1822" i="25"/>
  <c r="B1823" i="25"/>
  <c r="B1827" i="25"/>
  <c r="B1835" i="25" s="1"/>
  <c r="I1828" i="25"/>
  <c r="C1831" i="25"/>
  <c r="F1831" i="25" s="1"/>
  <c r="B1903" i="25"/>
  <c r="B1901" i="25"/>
  <c r="I1899" i="25"/>
  <c r="I1907" i="25" s="1"/>
  <c r="B1897" i="25"/>
  <c r="G1894" i="25"/>
  <c r="B1894" i="25"/>
  <c r="B1895" i="25"/>
  <c r="B1899" i="25"/>
  <c r="B1907" i="25" s="1"/>
  <c r="I1900" i="25"/>
  <c r="C1903" i="25"/>
  <c r="F1903" i="25" s="1"/>
  <c r="B1975" i="25"/>
  <c r="B1973" i="25"/>
  <c r="I1971" i="25"/>
  <c r="I1979" i="25" s="1"/>
  <c r="B1969" i="25"/>
  <c r="G1966" i="25"/>
  <c r="B1966" i="25"/>
  <c r="B1967" i="25"/>
  <c r="B1971" i="25"/>
  <c r="B1979" i="25" s="1"/>
  <c r="I1972" i="25"/>
  <c r="C1975" i="25"/>
  <c r="F1975" i="25" s="1"/>
  <c r="B2047" i="25"/>
  <c r="B2045" i="25"/>
  <c r="I2043" i="25"/>
  <c r="I2051" i="25" s="1"/>
  <c r="B2041" i="25"/>
  <c r="G2038" i="25"/>
  <c r="B2038" i="25"/>
  <c r="B2039" i="25"/>
  <c r="B2043" i="25"/>
  <c r="B2051" i="25" s="1"/>
  <c r="I2044" i="25"/>
  <c r="C2047" i="25"/>
  <c r="F2047" i="25" s="1"/>
  <c r="B2219" i="25"/>
  <c r="B2191" i="25"/>
  <c r="B2189" i="25"/>
  <c r="I2187" i="25"/>
  <c r="I2195" i="25" s="1"/>
  <c r="B2185" i="25"/>
  <c r="G2182" i="25"/>
  <c r="B2182" i="25"/>
  <c r="C2193" i="25"/>
  <c r="F2193" i="25" s="1"/>
  <c r="I2189" i="25"/>
  <c r="B2188" i="25"/>
  <c r="F2184" i="25"/>
  <c r="E2182" i="25"/>
  <c r="K2195" i="25"/>
  <c r="C2192" i="25"/>
  <c r="F2192" i="25" s="1"/>
  <c r="C2189" i="25"/>
  <c r="F2189" i="25" s="1"/>
  <c r="C2187" i="25"/>
  <c r="F2187" i="25" s="1"/>
  <c r="B2184" i="25"/>
  <c r="D2182" i="25"/>
  <c r="B2187" i="25"/>
  <c r="B2195" i="25" s="1"/>
  <c r="C2191" i="25"/>
  <c r="F2191" i="25" s="1"/>
  <c r="K2231" i="25"/>
  <c r="C2228" i="25"/>
  <c r="F2228" i="25" s="1"/>
  <c r="I2225" i="25"/>
  <c r="C2224" i="25"/>
  <c r="F2224" i="25" s="1"/>
  <c r="B2223" i="25"/>
  <c r="B2231" i="25" s="1"/>
  <c r="B2220" i="25"/>
  <c r="E2218" i="25"/>
  <c r="B2224" i="25"/>
  <c r="B2221" i="25"/>
  <c r="F2218" i="25"/>
  <c r="C2229" i="25"/>
  <c r="F2229" i="25" s="1"/>
  <c r="C2225" i="25"/>
  <c r="F2225" i="25" s="1"/>
  <c r="I2223" i="25"/>
  <c r="I2231" i="25" s="1"/>
  <c r="F2220" i="25"/>
  <c r="D2218" i="25"/>
  <c r="F2221" i="25"/>
  <c r="C2173" i="25"/>
  <c r="F2173" i="25" s="1"/>
  <c r="C2171" i="25"/>
  <c r="F2171" i="25" s="1"/>
  <c r="B2170" i="25"/>
  <c r="F2167" i="25"/>
  <c r="B2165" i="25"/>
  <c r="D2164" i="25"/>
  <c r="G2164" i="25"/>
  <c r="B2169" i="25"/>
  <c r="B2177" i="25" s="1"/>
  <c r="I2170" i="25"/>
  <c r="B2173" i="25"/>
  <c r="C2245" i="25"/>
  <c r="F2245" i="25" s="1"/>
  <c r="C2243" i="25"/>
  <c r="F2243" i="25" s="1"/>
  <c r="B2242" i="25"/>
  <c r="F2239" i="25"/>
  <c r="B2237" i="25"/>
  <c r="D2236" i="25"/>
  <c r="K2249" i="25"/>
  <c r="C2246" i="25"/>
  <c r="F2246" i="25" s="1"/>
  <c r="B2243" i="25"/>
  <c r="C2241" i="25"/>
  <c r="C2249" i="25" s="1"/>
  <c r="B2238" i="25"/>
  <c r="B2236" i="25"/>
  <c r="F2238" i="25"/>
  <c r="C2242" i="25"/>
  <c r="F2242" i="25" s="1"/>
  <c r="B2245" i="25"/>
  <c r="B2407" i="25"/>
  <c r="B2405" i="25"/>
  <c r="I2403" i="25"/>
  <c r="I2411" i="25" s="1"/>
  <c r="B2401" i="25"/>
  <c r="G2398" i="25"/>
  <c r="B2398" i="25"/>
  <c r="C2409" i="25"/>
  <c r="F2409" i="25" s="1"/>
  <c r="I2405" i="25"/>
  <c r="B2404" i="25"/>
  <c r="F2400" i="25"/>
  <c r="E2398" i="25"/>
  <c r="K2411" i="25"/>
  <c r="C2408" i="25"/>
  <c r="F2408" i="25" s="1"/>
  <c r="C2405" i="25"/>
  <c r="F2405" i="25" s="1"/>
  <c r="C2403" i="25"/>
  <c r="F2403" i="25" s="1"/>
  <c r="B2400" i="25"/>
  <c r="D2398" i="25"/>
  <c r="B2403" i="25"/>
  <c r="B2411" i="25" s="1"/>
  <c r="C2407" i="25"/>
  <c r="F2407" i="25" s="1"/>
  <c r="C2481" i="25"/>
  <c r="F2481" i="25" s="1"/>
  <c r="I2476" i="25"/>
  <c r="C2475" i="25"/>
  <c r="F2475" i="25" s="1"/>
  <c r="B2472" i="25"/>
  <c r="E2470" i="25"/>
  <c r="C2480" i="25"/>
  <c r="F2480" i="25" s="1"/>
  <c r="I2477" i="25"/>
  <c r="C2476" i="25"/>
  <c r="F2476" i="25" s="1"/>
  <c r="B2475" i="25"/>
  <c r="B2483" i="25" s="1"/>
  <c r="B2471" i="25"/>
  <c r="D2470" i="25"/>
  <c r="I2475" i="25"/>
  <c r="I2483" i="25" s="1"/>
  <c r="F2470" i="25"/>
  <c r="C2477" i="25"/>
  <c r="F2477" i="25" s="1"/>
  <c r="F2473" i="25"/>
  <c r="B2470" i="25"/>
  <c r="B2477" i="25"/>
  <c r="F1768" i="25"/>
  <c r="F1770" i="25"/>
  <c r="C1773" i="25"/>
  <c r="C1781" i="25" s="1"/>
  <c r="I1774" i="25"/>
  <c r="F1840" i="25"/>
  <c r="F1842" i="25"/>
  <c r="C1845" i="25"/>
  <c r="C1853" i="25" s="1"/>
  <c r="I1846" i="25"/>
  <c r="F1912" i="25"/>
  <c r="F1914" i="25"/>
  <c r="C1917" i="25"/>
  <c r="C1925" i="25" s="1"/>
  <c r="I1918" i="25"/>
  <c r="F1984" i="25"/>
  <c r="F1986" i="25"/>
  <c r="C1989" i="25"/>
  <c r="C1997" i="25" s="1"/>
  <c r="I1990" i="25"/>
  <c r="F2056" i="25"/>
  <c r="F2058" i="25"/>
  <c r="C2061" i="25"/>
  <c r="F2061" i="25" s="1"/>
  <c r="I2062" i="25"/>
  <c r="B2164" i="25"/>
  <c r="B2166" i="25"/>
  <c r="C2169" i="25"/>
  <c r="C2177" i="25" s="1"/>
  <c r="B2171" i="25"/>
  <c r="C2174" i="25"/>
  <c r="F2174" i="25" s="1"/>
  <c r="K2177" i="25"/>
  <c r="E2236" i="25"/>
  <c r="B2239" i="25"/>
  <c r="I2242" i="25"/>
  <c r="C2247" i="25"/>
  <c r="F2247" i="25" s="1"/>
  <c r="B2263" i="25"/>
  <c r="B2261" i="25"/>
  <c r="I2259" i="25"/>
  <c r="I2267" i="25" s="1"/>
  <c r="B2257" i="25"/>
  <c r="G2254" i="25"/>
  <c r="B2254" i="25"/>
  <c r="C2265" i="25"/>
  <c r="F2265" i="25" s="1"/>
  <c r="I2261" i="25"/>
  <c r="B2260" i="25"/>
  <c r="F2256" i="25"/>
  <c r="E2254" i="25"/>
  <c r="B2256" i="25"/>
  <c r="C2260" i="25"/>
  <c r="F2260" i="25" s="1"/>
  <c r="C2263" i="25"/>
  <c r="F2263" i="25" s="1"/>
  <c r="K2267" i="25"/>
  <c r="K2375" i="25"/>
  <c r="C2372" i="25"/>
  <c r="F2372" i="25" s="1"/>
  <c r="I2369" i="25"/>
  <c r="C2368" i="25"/>
  <c r="F2368" i="25" s="1"/>
  <c r="B2367" i="25"/>
  <c r="B2375" i="25" s="1"/>
  <c r="B2364" i="25"/>
  <c r="E2362" i="25"/>
  <c r="B2368" i="25"/>
  <c r="B2365" i="25"/>
  <c r="F2362" i="25"/>
  <c r="C2373" i="25"/>
  <c r="F2373" i="25" s="1"/>
  <c r="C2369" i="25"/>
  <c r="F2369" i="25" s="1"/>
  <c r="I2367" i="25"/>
  <c r="I2375" i="25" s="1"/>
  <c r="F2364" i="25"/>
  <c r="D2362" i="25"/>
  <c r="F2365" i="25"/>
  <c r="F2398" i="25"/>
  <c r="C2404" i="25"/>
  <c r="F2404" i="25" s="1"/>
  <c r="C2445" i="25"/>
  <c r="F2445" i="25" s="1"/>
  <c r="I2440" i="25"/>
  <c r="C2439" i="25"/>
  <c r="C2447" i="25" s="1"/>
  <c r="B2436" i="25"/>
  <c r="E2434" i="25"/>
  <c r="C2444" i="25"/>
  <c r="F2444" i="25" s="1"/>
  <c r="I2441" i="25"/>
  <c r="C2440" i="25"/>
  <c r="F2440" i="25" s="1"/>
  <c r="B2439" i="25"/>
  <c r="B2447" i="25" s="1"/>
  <c r="B2435" i="25"/>
  <c r="D2434" i="25"/>
  <c r="I2439" i="25"/>
  <c r="I2447" i="25" s="1"/>
  <c r="F2434" i="25"/>
  <c r="C2441" i="25"/>
  <c r="F2441" i="25" s="1"/>
  <c r="F2437" i="25"/>
  <c r="B2434" i="25"/>
  <c r="B2441" i="25"/>
  <c r="G2470" i="25"/>
  <c r="C2389" i="25"/>
  <c r="F2389" i="25" s="1"/>
  <c r="C2387" i="25"/>
  <c r="F2387" i="25" s="1"/>
  <c r="B2386" i="25"/>
  <c r="F2383" i="25"/>
  <c r="B2381" i="25"/>
  <c r="D2380" i="25"/>
  <c r="G2380" i="25"/>
  <c r="B2385" i="25"/>
  <c r="B2393" i="25" s="1"/>
  <c r="I2386" i="25"/>
  <c r="B2389" i="25"/>
  <c r="C1559" i="25"/>
  <c r="F1559" i="25" s="1"/>
  <c r="C157" i="25"/>
  <c r="F157" i="25" s="1"/>
  <c r="F2128" i="25"/>
  <c r="F2130" i="25"/>
  <c r="C2133" i="25"/>
  <c r="F2133" i="25" s="1"/>
  <c r="I2134" i="25"/>
  <c r="F2200" i="25"/>
  <c r="F2202" i="25"/>
  <c r="C2205" i="25"/>
  <c r="F2205" i="25" s="1"/>
  <c r="I2206" i="25"/>
  <c r="B2380" i="25"/>
  <c r="B2382" i="25"/>
  <c r="C2385" i="25"/>
  <c r="C2393" i="25" s="1"/>
  <c r="B2387" i="25"/>
  <c r="C2390" i="25"/>
  <c r="F2390" i="25" s="1"/>
  <c r="K2393" i="25"/>
  <c r="C1471" i="25"/>
  <c r="F1471" i="25" s="1"/>
  <c r="C443" i="25"/>
  <c r="F443" i="25" s="1"/>
  <c r="F2272" i="25"/>
  <c r="F2274" i="25"/>
  <c r="C2277" i="25"/>
  <c r="F2277" i="25" s="1"/>
  <c r="I2278" i="25"/>
  <c r="F2344" i="25"/>
  <c r="F2346" i="25"/>
  <c r="C2349" i="25"/>
  <c r="F2349" i="25" s="1"/>
  <c r="I2350" i="25"/>
  <c r="F2416" i="25"/>
  <c r="F2418" i="25"/>
  <c r="I2421" i="25"/>
  <c r="I2429" i="25" s="1"/>
  <c r="B2423" i="25"/>
  <c r="F2452" i="25"/>
  <c r="F2454" i="25"/>
  <c r="I2457" i="25"/>
  <c r="I2465" i="25" s="1"/>
  <c r="B2459" i="25"/>
  <c r="C461" i="25"/>
  <c r="F461" i="25" s="1"/>
  <c r="C463" i="25"/>
  <c r="F463" i="25" s="1"/>
  <c r="F382" i="25"/>
  <c r="C388" i="25"/>
  <c r="F388" i="25" s="1"/>
  <c r="C389" i="25"/>
  <c r="F389" i="25" s="1"/>
  <c r="C319" i="25"/>
  <c r="F319" i="25" s="1"/>
  <c r="C317" i="25"/>
  <c r="F317" i="25" s="1"/>
  <c r="C245" i="25"/>
  <c r="F245" i="25" s="1"/>
  <c r="C247" i="25"/>
  <c r="F247" i="25" s="1"/>
  <c r="F1390" i="25"/>
  <c r="C1396" i="25"/>
  <c r="F1396" i="25" s="1"/>
  <c r="C1395" i="25"/>
  <c r="F1395" i="25" s="1"/>
  <c r="C622" i="25"/>
  <c r="F622" i="25" s="1"/>
  <c r="C623" i="25"/>
  <c r="F623" i="25" s="1"/>
  <c r="C621" i="25"/>
  <c r="F621" i="25" s="1"/>
  <c r="C65" i="25"/>
  <c r="F65" i="25" s="1"/>
  <c r="C64" i="25"/>
  <c r="F64" i="25" s="1"/>
  <c r="F1606" i="25"/>
  <c r="C1612" i="25"/>
  <c r="F1612" i="25" s="1"/>
  <c r="C1611" i="25"/>
  <c r="F1611" i="25" s="1"/>
  <c r="C373" i="25"/>
  <c r="F373" i="25" s="1"/>
  <c r="F364" i="25"/>
  <c r="C567" i="25"/>
  <c r="F567" i="25" s="1"/>
  <c r="C1323" i="25"/>
  <c r="F1323" i="25" s="1"/>
  <c r="C119" i="25"/>
  <c r="F119" i="25" s="1"/>
  <c r="C83" i="25"/>
  <c r="F83" i="25" s="1"/>
  <c r="C1543" i="25"/>
  <c r="F1543" i="25" s="1"/>
  <c r="C45" i="25"/>
  <c r="F45" i="25" s="1"/>
  <c r="C117" i="25"/>
  <c r="F117" i="25" s="1"/>
  <c r="C175" i="25"/>
  <c r="F175" i="25" s="1"/>
  <c r="C265" i="25"/>
  <c r="F265" i="25" s="1"/>
  <c r="C370" i="25"/>
  <c r="F370" i="25" s="1"/>
  <c r="C568" i="25"/>
  <c r="F568" i="25" s="1"/>
  <c r="C1324" i="25"/>
  <c r="F1324" i="25" s="1"/>
  <c r="F76" i="25"/>
  <c r="F4" i="25"/>
  <c r="F148" i="25"/>
  <c r="C154" i="25"/>
  <c r="F154" i="25" s="1"/>
  <c r="C407" i="25"/>
  <c r="F407" i="25" s="1"/>
  <c r="C405" i="25"/>
  <c r="F405" i="25" s="1"/>
  <c r="F400" i="25"/>
  <c r="C406" i="25"/>
  <c r="F406" i="25" s="1"/>
  <c r="F58" i="25"/>
  <c r="C67" i="25"/>
  <c r="F67" i="25" s="1"/>
  <c r="C244" i="25"/>
  <c r="F244" i="25" s="1"/>
  <c r="F292" i="25"/>
  <c r="C301" i="25"/>
  <c r="F301" i="25" s="1"/>
  <c r="F346" i="25"/>
  <c r="C352" i="25"/>
  <c r="F352" i="25" s="1"/>
  <c r="C391" i="25"/>
  <c r="F391" i="25" s="1"/>
  <c r="F1462" i="25"/>
  <c r="C1467" i="25"/>
  <c r="F1467" i="25" s="1"/>
  <c r="C1468" i="25"/>
  <c r="F1468" i="25" s="1"/>
  <c r="F238" i="25"/>
  <c r="C139" i="25"/>
  <c r="F139" i="25" s="1"/>
  <c r="F130" i="25"/>
  <c r="F220" i="25"/>
  <c r="C229" i="25"/>
  <c r="F229" i="25" s="1"/>
  <c r="C82" i="25"/>
  <c r="F82" i="25" s="1"/>
  <c r="C137" i="25"/>
  <c r="F137" i="25" s="1"/>
  <c r="C155" i="25"/>
  <c r="F155" i="25" s="1"/>
  <c r="C226" i="25"/>
  <c r="F226" i="25" s="1"/>
  <c r="C316" i="25"/>
  <c r="F316" i="25" s="1"/>
  <c r="C604" i="25"/>
  <c r="F604" i="25" s="1"/>
  <c r="C605" i="25"/>
  <c r="F605" i="25" s="1"/>
  <c r="F634" i="25"/>
  <c r="C639" i="25"/>
  <c r="F639" i="25" s="1"/>
  <c r="C640" i="25"/>
  <c r="F640" i="25" s="1"/>
  <c r="F310" i="25"/>
  <c r="F418" i="25"/>
  <c r="C424" i="25"/>
  <c r="F424" i="25" s="1"/>
  <c r="C191" i="25"/>
  <c r="F191" i="25" s="1"/>
  <c r="F652" i="25"/>
  <c r="C657" i="25"/>
  <c r="F657" i="25" s="1"/>
  <c r="C49" i="25"/>
  <c r="F49" i="25" s="1"/>
  <c r="C121" i="25"/>
  <c r="F121" i="25" s="1"/>
  <c r="C193" i="25"/>
  <c r="F193" i="25" s="1"/>
  <c r="C263" i="25"/>
  <c r="F263" i="25" s="1"/>
  <c r="C283" i="25"/>
  <c r="F283" i="25" s="1"/>
  <c r="F328" i="25"/>
  <c r="C335" i="25"/>
  <c r="F335" i="25" s="1"/>
  <c r="C551" i="25"/>
  <c r="F551" i="25" s="1"/>
  <c r="C549" i="25"/>
  <c r="F549" i="25" s="1"/>
  <c r="F1534" i="25"/>
  <c r="C1540" i="25"/>
  <c r="F1540" i="25" s="1"/>
  <c r="C1399" i="25"/>
  <c r="F1399" i="25" s="1"/>
  <c r="C499" i="25"/>
  <c r="F499" i="25" s="1"/>
  <c r="C571" i="25"/>
  <c r="F571" i="25" s="1"/>
  <c r="C1327" i="25"/>
  <c r="F1327" i="25" s="1"/>
  <c r="C1615" i="25"/>
  <c r="F1615" i="25" s="1"/>
  <c r="X10" i="21"/>
  <c r="X53" i="21" s="1"/>
  <c r="W10" i="21"/>
  <c r="W53" i="21" s="1"/>
  <c r="U10" i="21"/>
  <c r="U53" i="21" s="1"/>
  <c r="F1624" i="25"/>
  <c r="C1633" i="25"/>
  <c r="F1633" i="25" s="1"/>
  <c r="C1630" i="25"/>
  <c r="F1630" i="25" s="1"/>
  <c r="C1306" i="25"/>
  <c r="F1306" i="25" s="1"/>
  <c r="F1300" i="25"/>
  <c r="C1307" i="25"/>
  <c r="F1307" i="25" s="1"/>
  <c r="F1444" i="25"/>
  <c r="C1450" i="25"/>
  <c r="F1450" i="25" s="1"/>
  <c r="C1451" i="25"/>
  <c r="F1451" i="25" s="1"/>
  <c r="F1588" i="25"/>
  <c r="C1594" i="25"/>
  <c r="F1594" i="25" s="1"/>
  <c r="C1595" i="25"/>
  <c r="F1595" i="25" s="1"/>
  <c r="F1480" i="25"/>
  <c r="C1489" i="25"/>
  <c r="F1489" i="25" s="1"/>
  <c r="C1486" i="25"/>
  <c r="F1486" i="25" s="1"/>
  <c r="F454" i="25"/>
  <c r="C460" i="25"/>
  <c r="F460" i="25" s="1"/>
  <c r="C1309" i="25"/>
  <c r="F1309" i="25" s="1"/>
  <c r="F1372" i="25"/>
  <c r="C1378" i="25"/>
  <c r="F1378" i="25" s="1"/>
  <c r="C1379" i="25"/>
  <c r="F1379" i="25" s="1"/>
  <c r="C1453" i="25"/>
  <c r="F1453" i="25" s="1"/>
  <c r="F1516" i="25"/>
  <c r="C1522" i="25"/>
  <c r="F1522" i="25" s="1"/>
  <c r="C1523" i="25"/>
  <c r="F1523" i="25" s="1"/>
  <c r="C1597" i="25"/>
  <c r="F1597" i="25" s="1"/>
  <c r="F436" i="25"/>
  <c r="C445" i="25"/>
  <c r="F445" i="25" s="1"/>
  <c r="F1336" i="25"/>
  <c r="C1345" i="25"/>
  <c r="F1345" i="25" s="1"/>
  <c r="C1342" i="25"/>
  <c r="F1342" i="25" s="1"/>
  <c r="C442" i="25"/>
  <c r="F442" i="25" s="1"/>
  <c r="C1343" i="25"/>
  <c r="F1343" i="25" s="1"/>
  <c r="C1417" i="25"/>
  <c r="F1417" i="25" s="1"/>
  <c r="F1408" i="25"/>
  <c r="C1414" i="25"/>
  <c r="F1414" i="25" s="1"/>
  <c r="C1487" i="25"/>
  <c r="F1487" i="25" s="1"/>
  <c r="F1552" i="25"/>
  <c r="C1561" i="25"/>
  <c r="F1561" i="25" s="1"/>
  <c r="C1558" i="25"/>
  <c r="F1558" i="25" s="1"/>
  <c r="C1631" i="25"/>
  <c r="F1631" i="25" s="1"/>
  <c r="F1354" i="25"/>
  <c r="C1363" i="25"/>
  <c r="F1363" i="25" s="1"/>
  <c r="F1426" i="25"/>
  <c r="C1435" i="25"/>
  <c r="F1435" i="25" s="1"/>
  <c r="F1498" i="25"/>
  <c r="C1507" i="25"/>
  <c r="F1507" i="25" s="1"/>
  <c r="F1570" i="25"/>
  <c r="C1579" i="25"/>
  <c r="F1579" i="25" s="1"/>
  <c r="F598" i="25"/>
  <c r="C1360" i="25"/>
  <c r="F1360" i="25" s="1"/>
  <c r="C1432" i="25"/>
  <c r="F1432" i="25" s="1"/>
  <c r="C1504" i="25"/>
  <c r="F1504" i="25" s="1"/>
  <c r="C1576" i="25"/>
  <c r="F1576" i="25" s="1"/>
  <c r="F616" i="25"/>
  <c r="C425" i="25"/>
  <c r="F425" i="25" s="1"/>
  <c r="C535" i="25"/>
  <c r="F535" i="25" s="1"/>
  <c r="C607" i="25"/>
  <c r="F607" i="25" s="1"/>
  <c r="C427" i="25"/>
  <c r="F427" i="25" s="1"/>
  <c r="C497" i="25"/>
  <c r="F497" i="25" s="1"/>
  <c r="F544" i="25"/>
  <c r="C550" i="25"/>
  <c r="F550" i="25" s="1"/>
  <c r="C553" i="25"/>
  <c r="F553" i="25" s="1"/>
  <c r="C589" i="25"/>
  <c r="F589" i="25" s="1"/>
  <c r="F580" i="25"/>
  <c r="C661" i="25"/>
  <c r="F661" i="25" s="1"/>
  <c r="C1361" i="25"/>
  <c r="F1361" i="25" s="1"/>
  <c r="C1433" i="25"/>
  <c r="F1433" i="25" s="1"/>
  <c r="C1505" i="25"/>
  <c r="F1505" i="25" s="1"/>
  <c r="C1577" i="25"/>
  <c r="F1577" i="25" s="1"/>
  <c r="C569" i="25"/>
  <c r="F569" i="25" s="1"/>
  <c r="C641" i="25"/>
  <c r="F641" i="25" s="1"/>
  <c r="C1325" i="25"/>
  <c r="F1325" i="25" s="1"/>
  <c r="C1397" i="25"/>
  <c r="F1397" i="25" s="1"/>
  <c r="C1469" i="25"/>
  <c r="F1469" i="25" s="1"/>
  <c r="C1541" i="25"/>
  <c r="F1541" i="25" s="1"/>
  <c r="C1613" i="25"/>
  <c r="F1613" i="25" s="1"/>
  <c r="C2231" i="25"/>
  <c r="F2223" i="25"/>
  <c r="C881" i="25"/>
  <c r="F873" i="25"/>
  <c r="C719" i="25"/>
  <c r="F711" i="25"/>
  <c r="R10" i="23" l="1"/>
  <c r="O51" i="23"/>
  <c r="O53" i="23" s="1"/>
  <c r="C99" i="25"/>
  <c r="F99" i="25" s="1"/>
  <c r="C103" i="25"/>
  <c r="F103" i="25" s="1"/>
  <c r="F2033" i="25"/>
  <c r="J2026" i="25" s="1"/>
  <c r="Q115" i="25" s="1"/>
  <c r="V115" i="25" s="1"/>
  <c r="F1709" i="25"/>
  <c r="J1702" i="25" s="1"/>
  <c r="Q97" i="25" s="1"/>
  <c r="V97" i="25" s="1"/>
  <c r="Y52" i="12"/>
  <c r="AN8" i="20"/>
  <c r="AD50" i="12"/>
  <c r="Z10" i="21"/>
  <c r="V8" i="20"/>
  <c r="Y40" i="12"/>
  <c r="AH37" i="12"/>
  <c r="Y49" i="12"/>
  <c r="AH32" i="12"/>
  <c r="AH52" i="12"/>
  <c r="AH49" i="12"/>
  <c r="Y37" i="12"/>
  <c r="AA37" i="12" s="1"/>
  <c r="AB37" i="12" s="1"/>
  <c r="Y33" i="12"/>
  <c r="AD44" i="12"/>
  <c r="Y36" i="12"/>
  <c r="AA36" i="12" s="1"/>
  <c r="AB36" i="12" s="1"/>
  <c r="P21" i="13"/>
  <c r="Q21" i="13" s="1"/>
  <c r="Y51" i="12"/>
  <c r="AA51" i="12" s="1"/>
  <c r="AB51" i="12" s="1"/>
  <c r="X8" i="20"/>
  <c r="Y45" i="12"/>
  <c r="AA45" i="12" s="1"/>
  <c r="AB45" i="12" s="1"/>
  <c r="AH36" i="12"/>
  <c r="Y48" i="12"/>
  <c r="AH45" i="12"/>
  <c r="Y44" i="12"/>
  <c r="AA44" i="12" s="1"/>
  <c r="AB44" i="12" s="1"/>
  <c r="AD40" i="12"/>
  <c r="Y50" i="12"/>
  <c r="AA50" i="12" s="1"/>
  <c r="AB50" i="12" s="1"/>
  <c r="C1647" i="25"/>
  <c r="F1647" i="25" s="1"/>
  <c r="C1649" i="25"/>
  <c r="F1649" i="25" s="1"/>
  <c r="C1651" i="25"/>
  <c r="F1651" i="25" s="1"/>
  <c r="B1655" i="25"/>
  <c r="AA40" i="12"/>
  <c r="AB40" i="12" s="1"/>
  <c r="AD33" i="12"/>
  <c r="AH33" i="12"/>
  <c r="Y32" i="12"/>
  <c r="AA32" i="12" s="1"/>
  <c r="AB32" i="12" s="1"/>
  <c r="R51" i="23"/>
  <c r="AA52" i="12"/>
  <c r="AB52" i="12" s="1"/>
  <c r="AA49" i="12"/>
  <c r="AB49" i="12" s="1"/>
  <c r="W7" i="26"/>
  <c r="Y6" i="26"/>
  <c r="AD47" i="12"/>
  <c r="Y47" i="12"/>
  <c r="AH47" i="12"/>
  <c r="AD43" i="12"/>
  <c r="Y43" i="12"/>
  <c r="AH43" i="12"/>
  <c r="P24" i="13"/>
  <c r="Q24" i="13" s="1"/>
  <c r="R24" i="13"/>
  <c r="S24" i="13" s="1"/>
  <c r="AD42" i="12"/>
  <c r="Y42" i="12"/>
  <c r="AH42" i="12"/>
  <c r="U8" i="20"/>
  <c r="AD6" i="20"/>
  <c r="Y6" i="20"/>
  <c r="AH6" i="20"/>
  <c r="AD53" i="12"/>
  <c r="Y53" i="12"/>
  <c r="AH53" i="12"/>
  <c r="P20" i="13"/>
  <c r="Q20" i="13" s="1"/>
  <c r="R20" i="13"/>
  <c r="S20" i="13" s="1"/>
  <c r="AH39" i="12"/>
  <c r="AD39" i="12"/>
  <c r="Y39" i="12"/>
  <c r="U24" i="13"/>
  <c r="V24" i="13" s="1"/>
  <c r="AD46" i="12"/>
  <c r="Y46" i="12"/>
  <c r="AH46" i="12"/>
  <c r="AD7" i="20"/>
  <c r="Y7" i="20"/>
  <c r="AH7" i="20"/>
  <c r="P22" i="13"/>
  <c r="Q22" i="13" s="1"/>
  <c r="R22" i="13"/>
  <c r="S22" i="13" s="1"/>
  <c r="AD38" i="12"/>
  <c r="Y38" i="12"/>
  <c r="AH38" i="12"/>
  <c r="U20" i="13"/>
  <c r="V20" i="13" s="1"/>
  <c r="AD41" i="12"/>
  <c r="Y41" i="12"/>
  <c r="AH41" i="12"/>
  <c r="AD35" i="12"/>
  <c r="Y35" i="12"/>
  <c r="AH35" i="12"/>
  <c r="AA48" i="12"/>
  <c r="AB48" i="12" s="1"/>
  <c r="AA33" i="12"/>
  <c r="AB33" i="12" s="1"/>
  <c r="U22" i="13"/>
  <c r="V22" i="13" s="1"/>
  <c r="AD34" i="12"/>
  <c r="Y34" i="12"/>
  <c r="AH34" i="12"/>
  <c r="F1375" i="25"/>
  <c r="F1411" i="25"/>
  <c r="F457" i="25"/>
  <c r="F1465" i="25"/>
  <c r="F1573" i="25"/>
  <c r="F1627" i="25"/>
  <c r="F295" i="25"/>
  <c r="F385" i="25"/>
  <c r="T16" i="25"/>
  <c r="U16" i="25" s="1"/>
  <c r="F79" i="25"/>
  <c r="F565" i="25"/>
  <c r="F223" i="25"/>
  <c r="F187" i="25"/>
  <c r="F1339" i="25"/>
  <c r="F61" i="25"/>
  <c r="C13" i="25"/>
  <c r="F13" i="25" s="1"/>
  <c r="C10" i="25"/>
  <c r="F10" i="25" s="1"/>
  <c r="C11" i="25"/>
  <c r="F11" i="25" s="1"/>
  <c r="F1025" i="25"/>
  <c r="J1018" i="25" s="1"/>
  <c r="Q59" i="25" s="1"/>
  <c r="V59" i="25" s="1"/>
  <c r="P10" i="23"/>
  <c r="P51" i="23" s="1"/>
  <c r="F241" i="25"/>
  <c r="T4" i="25"/>
  <c r="U4" i="25" s="1"/>
  <c r="F2267" i="25"/>
  <c r="J2260" i="25" s="1"/>
  <c r="Q128" i="25" s="1"/>
  <c r="V128" i="25" s="1"/>
  <c r="F2457" i="25"/>
  <c r="F2465" i="25" s="1"/>
  <c r="J2458" i="25" s="1"/>
  <c r="F945" i="25"/>
  <c r="F953" i="25" s="1"/>
  <c r="J946" i="25" s="1"/>
  <c r="Q55" i="25" s="1"/>
  <c r="V55" i="25" s="1"/>
  <c r="C2033" i="25"/>
  <c r="L26" i="13"/>
  <c r="O6" i="13"/>
  <c r="T6" i="13"/>
  <c r="R15" i="13"/>
  <c r="S15" i="13" s="1"/>
  <c r="P15" i="13"/>
  <c r="Q15" i="13" s="1"/>
  <c r="R11" i="13"/>
  <c r="S11" i="13" s="1"/>
  <c r="P11" i="13"/>
  <c r="Q11" i="13" s="1"/>
  <c r="AH14" i="12"/>
  <c r="AD14" i="12"/>
  <c r="Y14" i="12"/>
  <c r="AH12" i="12"/>
  <c r="AD12" i="12"/>
  <c r="Y12" i="12"/>
  <c r="AH10" i="12"/>
  <c r="AD10" i="12"/>
  <c r="Y10" i="12"/>
  <c r="AH8" i="12"/>
  <c r="AD8" i="12"/>
  <c r="Y8" i="12"/>
  <c r="U55" i="12"/>
  <c r="AH6" i="12"/>
  <c r="AD6" i="12"/>
  <c r="Y6" i="12"/>
  <c r="R16" i="13"/>
  <c r="S16" i="13" s="1"/>
  <c r="P16" i="13"/>
  <c r="Q16" i="13" s="1"/>
  <c r="R12" i="13"/>
  <c r="S12" i="13" s="1"/>
  <c r="P12" i="13"/>
  <c r="Q12" i="13" s="1"/>
  <c r="R8" i="13"/>
  <c r="S8" i="13" s="1"/>
  <c r="P8" i="13"/>
  <c r="Q8" i="13" s="1"/>
  <c r="U7" i="13"/>
  <c r="V7" i="13" s="1"/>
  <c r="AD19" i="12"/>
  <c r="Y19" i="12"/>
  <c r="AH19" i="12"/>
  <c r="AD15" i="12"/>
  <c r="Y15" i="12"/>
  <c r="AH15" i="12"/>
  <c r="R18" i="13"/>
  <c r="S18" i="13" s="1"/>
  <c r="P18" i="13"/>
  <c r="Q18" i="13" s="1"/>
  <c r="R14" i="13"/>
  <c r="S14" i="13" s="1"/>
  <c r="P14" i="13"/>
  <c r="Q14" i="13" s="1"/>
  <c r="R10" i="13"/>
  <c r="S10" i="13" s="1"/>
  <c r="P10" i="13"/>
  <c r="Q10" i="13" s="1"/>
  <c r="AD20" i="12"/>
  <c r="Y20" i="12"/>
  <c r="AH20" i="12"/>
  <c r="AD16" i="12"/>
  <c r="Y16" i="12"/>
  <c r="AH16" i="12"/>
  <c r="R17" i="13"/>
  <c r="S17" i="13" s="1"/>
  <c r="P17" i="13"/>
  <c r="Q17" i="13" s="1"/>
  <c r="R13" i="13"/>
  <c r="S13" i="13" s="1"/>
  <c r="P13" i="13"/>
  <c r="Q13" i="13" s="1"/>
  <c r="R9" i="13"/>
  <c r="S9" i="13" s="1"/>
  <c r="P9" i="13"/>
  <c r="Q9" i="13" s="1"/>
  <c r="AH13" i="12"/>
  <c r="AD13" i="12"/>
  <c r="Y13" i="12"/>
  <c r="AH11" i="12"/>
  <c r="AD11" i="12"/>
  <c r="Y11" i="12"/>
  <c r="AH9" i="12"/>
  <c r="AD9" i="12"/>
  <c r="Y9" i="12"/>
  <c r="AH7" i="12"/>
  <c r="AD7" i="12"/>
  <c r="Y7" i="12"/>
  <c r="U16" i="13"/>
  <c r="V16" i="13" s="1"/>
  <c r="U12" i="13"/>
  <c r="V12" i="13" s="1"/>
  <c r="U8" i="13"/>
  <c r="V8" i="13" s="1"/>
  <c r="R7" i="13"/>
  <c r="S7" i="13" s="1"/>
  <c r="P7" i="13"/>
  <c r="Q7" i="13" s="1"/>
  <c r="AH31" i="12"/>
  <c r="AD31" i="12"/>
  <c r="Y31" i="12"/>
  <c r="AH30" i="12"/>
  <c r="AD30" i="12"/>
  <c r="Y30" i="12"/>
  <c r="AH29" i="12"/>
  <c r="AD29" i="12"/>
  <c r="Y29" i="12"/>
  <c r="AH28" i="12"/>
  <c r="AD28" i="12"/>
  <c r="Y28" i="12"/>
  <c r="AH27" i="12"/>
  <c r="AD27" i="12"/>
  <c r="Y27" i="12"/>
  <c r="AH26" i="12"/>
  <c r="AD26" i="12"/>
  <c r="Y26" i="12"/>
  <c r="AH25" i="12"/>
  <c r="AD25" i="12"/>
  <c r="Y25" i="12"/>
  <c r="AH24" i="12"/>
  <c r="AD24" i="12"/>
  <c r="Y24" i="12"/>
  <c r="AH23" i="12"/>
  <c r="AD23" i="12"/>
  <c r="Y23" i="12"/>
  <c r="AD21" i="12"/>
  <c r="Y21" i="12"/>
  <c r="AH21" i="12"/>
  <c r="AD17" i="12"/>
  <c r="Y17" i="12"/>
  <c r="AH17" i="12"/>
  <c r="U18" i="13"/>
  <c r="V18" i="13" s="1"/>
  <c r="U14" i="13"/>
  <c r="V14" i="13" s="1"/>
  <c r="U10" i="13"/>
  <c r="V10" i="13" s="1"/>
  <c r="AD22" i="12"/>
  <c r="Y22" i="12"/>
  <c r="AH22" i="12"/>
  <c r="AD18" i="12"/>
  <c r="Y18" i="12"/>
  <c r="AH18" i="12"/>
  <c r="AN55" i="12"/>
  <c r="V55" i="12"/>
  <c r="AJ55" i="12"/>
  <c r="X55" i="12"/>
  <c r="W55" i="12"/>
  <c r="C28" i="25"/>
  <c r="F28" i="25" s="1"/>
  <c r="C31" i="25"/>
  <c r="F31" i="25" s="1"/>
  <c r="C27" i="25"/>
  <c r="F27" i="25" s="1"/>
  <c r="F1827" i="25"/>
  <c r="F1835" i="25" s="1"/>
  <c r="J1828" i="25" s="1"/>
  <c r="Q104" i="25" s="1"/>
  <c r="V104" i="25" s="1"/>
  <c r="F1251" i="25"/>
  <c r="F1259" i="25" s="1"/>
  <c r="J1252" i="25" s="1"/>
  <c r="Q72" i="25" s="1"/>
  <c r="V72" i="25" s="1"/>
  <c r="F1899" i="25"/>
  <c r="F1907" i="25" s="1"/>
  <c r="J1900" i="25" s="1"/>
  <c r="Q108" i="25" s="1"/>
  <c r="V108" i="25" s="1"/>
  <c r="C1133" i="25"/>
  <c r="C899" i="25"/>
  <c r="F1179" i="25"/>
  <c r="F1187" i="25" s="1"/>
  <c r="J1180" i="25" s="1"/>
  <c r="Q68" i="25" s="1"/>
  <c r="V68" i="25" s="1"/>
  <c r="F2313" i="25"/>
  <c r="F2321" i="25" s="1"/>
  <c r="J2314" i="25" s="1"/>
  <c r="Q131" i="25" s="1"/>
  <c r="V131" i="25" s="1"/>
  <c r="F2043" i="25"/>
  <c r="F2051" i="25" s="1"/>
  <c r="J2044" i="25" s="1"/>
  <c r="Q116" i="25" s="1"/>
  <c r="V116" i="25" s="1"/>
  <c r="F1719" i="25"/>
  <c r="F1727" i="25" s="1"/>
  <c r="J1720" i="25" s="1"/>
  <c r="Q98" i="25" s="1"/>
  <c r="V98" i="25" s="1"/>
  <c r="F1053" i="25"/>
  <c r="F1061" i="25" s="1"/>
  <c r="J1054" i="25" s="1"/>
  <c r="Q61" i="25" s="1"/>
  <c r="V61" i="25" s="1"/>
  <c r="F2357" i="25"/>
  <c r="J2350" i="25" s="1"/>
  <c r="Q133" i="25" s="1"/>
  <c r="V133" i="25" s="1"/>
  <c r="B71" i="25"/>
  <c r="B647" i="25"/>
  <c r="C755" i="25"/>
  <c r="F1197" i="25"/>
  <c r="F1205" i="25" s="1"/>
  <c r="J1198" i="25" s="1"/>
  <c r="Q69" i="25" s="1"/>
  <c r="V69" i="25" s="1"/>
  <c r="F2069" i="25"/>
  <c r="J2062" i="25" s="1"/>
  <c r="Q117" i="25" s="1"/>
  <c r="V117" i="25" s="1"/>
  <c r="F2411" i="25"/>
  <c r="J2404" i="25" s="1"/>
  <c r="Q136" i="25" s="1"/>
  <c r="V136" i="25" s="1"/>
  <c r="F2195" i="25"/>
  <c r="J2188" i="25" s="1"/>
  <c r="Q124" i="25" s="1"/>
  <c r="V124" i="25" s="1"/>
  <c r="B1547" i="25"/>
  <c r="F773" i="25"/>
  <c r="J766" i="25" s="1"/>
  <c r="Q45" i="25" s="1"/>
  <c r="V45" i="25" s="1"/>
  <c r="F935" i="25"/>
  <c r="J928" i="25" s="1"/>
  <c r="Q54" i="25" s="1"/>
  <c r="V54" i="25" s="1"/>
  <c r="F899" i="25"/>
  <c r="J892" i="25" s="1"/>
  <c r="Q52" i="25" s="1"/>
  <c r="V52" i="25" s="1"/>
  <c r="B557" i="25"/>
  <c r="F1943" i="25"/>
  <c r="J1936" i="25" s="1"/>
  <c r="Q110" i="25" s="1"/>
  <c r="V110" i="25" s="1"/>
  <c r="B1403" i="25"/>
  <c r="F2231" i="25"/>
  <c r="J2224" i="25" s="1"/>
  <c r="Q126" i="25" s="1"/>
  <c r="V126" i="25" s="1"/>
  <c r="F2141" i="25"/>
  <c r="J2134" i="25" s="1"/>
  <c r="Q121" i="25" s="1"/>
  <c r="V121" i="25" s="1"/>
  <c r="C2483" i="25"/>
  <c r="B1475" i="25"/>
  <c r="B629" i="25"/>
  <c r="B287" i="25"/>
  <c r="F2105" i="25"/>
  <c r="J2098" i="25" s="1"/>
  <c r="Q119" i="25" s="1"/>
  <c r="V119" i="25" s="1"/>
  <c r="B89" i="25"/>
  <c r="F1845" i="25"/>
  <c r="F1853" i="25" s="1"/>
  <c r="J1846" i="25" s="1"/>
  <c r="Q105" i="25" s="1"/>
  <c r="V105" i="25" s="1"/>
  <c r="F2483" i="25"/>
  <c r="J2476" i="25" s="1"/>
  <c r="F1773" i="25"/>
  <c r="F1781" i="25" s="1"/>
  <c r="J1774" i="25" s="1"/>
  <c r="Q101" i="25" s="1"/>
  <c r="V101" i="25" s="1"/>
  <c r="F2169" i="25"/>
  <c r="F2177" i="25" s="1"/>
  <c r="J2170" i="25" s="1"/>
  <c r="Q123" i="25" s="1"/>
  <c r="V123" i="25" s="1"/>
  <c r="F2285" i="25"/>
  <c r="J2278" i="25" s="1"/>
  <c r="Q129" i="25" s="1"/>
  <c r="V129" i="25" s="1"/>
  <c r="F2213" i="25"/>
  <c r="J2206" i="25" s="1"/>
  <c r="Q125" i="25" s="1"/>
  <c r="V125" i="25" s="1"/>
  <c r="B341" i="25"/>
  <c r="B1385" i="25"/>
  <c r="B431" i="25"/>
  <c r="F989" i="25"/>
  <c r="J982" i="25" s="1"/>
  <c r="Q57" i="25" s="1"/>
  <c r="V57" i="25" s="1"/>
  <c r="F513" i="25"/>
  <c r="F521" i="25" s="1"/>
  <c r="J514" i="25" s="1"/>
  <c r="Q31" i="25" s="1"/>
  <c r="V31" i="25" s="1"/>
  <c r="C2069" i="25"/>
  <c r="F2007" i="25"/>
  <c r="F2015" i="25" s="1"/>
  <c r="J2008" i="25" s="1"/>
  <c r="Q114" i="25" s="1"/>
  <c r="V114" i="25" s="1"/>
  <c r="C773" i="25"/>
  <c r="F2241" i="25"/>
  <c r="F2249" i="25" s="1"/>
  <c r="J2242" i="25" s="1"/>
  <c r="Q127" i="25" s="1"/>
  <c r="V127" i="25" s="1"/>
  <c r="C1539" i="25"/>
  <c r="F1539" i="25" s="1"/>
  <c r="F2115" i="25"/>
  <c r="F2123" i="25" s="1"/>
  <c r="J2116" i="25" s="1"/>
  <c r="Q120" i="25" s="1"/>
  <c r="V120" i="25" s="1"/>
  <c r="F755" i="25"/>
  <c r="J748" i="25" s="1"/>
  <c r="Q44" i="25" s="1"/>
  <c r="V44" i="25" s="1"/>
  <c r="B269" i="25"/>
  <c r="B413" i="25"/>
  <c r="F1953" i="25"/>
  <c r="F1961" i="25" s="1"/>
  <c r="J1954" i="25" s="1"/>
  <c r="Q111" i="25" s="1"/>
  <c r="V111" i="25" s="1"/>
  <c r="C791" i="25"/>
  <c r="B1367" i="25"/>
  <c r="F2151" i="25"/>
  <c r="F2159" i="25" s="1"/>
  <c r="J2152" i="25" s="1"/>
  <c r="Q122" i="25" s="1"/>
  <c r="V122" i="25" s="1"/>
  <c r="B35" i="25"/>
  <c r="F1737" i="25"/>
  <c r="F1745" i="25" s="1"/>
  <c r="J1738" i="25" s="1"/>
  <c r="Q99" i="25" s="1"/>
  <c r="V99" i="25" s="1"/>
  <c r="F1233" i="25"/>
  <c r="F1241" i="25" s="1"/>
  <c r="J1234" i="25" s="1"/>
  <c r="Q71" i="25" s="1"/>
  <c r="V71" i="25" s="1"/>
  <c r="C2105" i="25"/>
  <c r="C2339" i="25"/>
  <c r="F963" i="25"/>
  <c r="F971" i="25" s="1"/>
  <c r="J964" i="25" s="1"/>
  <c r="Q56" i="25" s="1"/>
  <c r="V56" i="25" s="1"/>
  <c r="B1565" i="25"/>
  <c r="B665" i="25"/>
  <c r="B377" i="25"/>
  <c r="B233" i="25"/>
  <c r="B179" i="25"/>
  <c r="B107" i="25"/>
  <c r="B125" i="25"/>
  <c r="B17" i="25"/>
  <c r="B467" i="25"/>
  <c r="B395" i="25"/>
  <c r="B251" i="25"/>
  <c r="B197" i="25"/>
  <c r="B1421" i="25"/>
  <c r="B143" i="25"/>
  <c r="B359" i="25"/>
  <c r="F1989" i="25"/>
  <c r="F1997" i="25" s="1"/>
  <c r="J1990" i="25" s="1"/>
  <c r="Q113" i="25" s="1"/>
  <c r="V113" i="25" s="1"/>
  <c r="F1917" i="25"/>
  <c r="F1925" i="25" s="1"/>
  <c r="J1918" i="25" s="1"/>
  <c r="Q109" i="25" s="1"/>
  <c r="V109" i="25" s="1"/>
  <c r="F1809" i="25"/>
  <c r="F1817" i="25" s="1"/>
  <c r="J1810" i="25" s="1"/>
  <c r="Q103" i="25" s="1"/>
  <c r="V103" i="25" s="1"/>
  <c r="F1791" i="25"/>
  <c r="F1799" i="25" s="1"/>
  <c r="J1792" i="25" s="1"/>
  <c r="Q102" i="25" s="1"/>
  <c r="V102" i="25" s="1"/>
  <c r="F1971" i="25"/>
  <c r="F1979" i="25" s="1"/>
  <c r="J1972" i="25" s="1"/>
  <c r="Q112" i="25" s="1"/>
  <c r="V112" i="25" s="1"/>
  <c r="C2195" i="25"/>
  <c r="C2411" i="25"/>
  <c r="B1511" i="25"/>
  <c r="B53" i="25"/>
  <c r="B1637" i="25"/>
  <c r="B575" i="25"/>
  <c r="B1457" i="25"/>
  <c r="B1493" i="25"/>
  <c r="B449" i="25"/>
  <c r="F1683" i="25"/>
  <c r="F1691" i="25" s="1"/>
  <c r="J1684" i="25" s="1"/>
  <c r="Q96" i="25" s="1"/>
  <c r="V96" i="25" s="1"/>
  <c r="F2439" i="25"/>
  <c r="F2447" i="25" s="1"/>
  <c r="J2440" i="25" s="1"/>
  <c r="B1439" i="25"/>
  <c r="B503" i="25"/>
  <c r="F2421" i="25"/>
  <c r="F2429" i="25" s="1"/>
  <c r="J2422" i="25" s="1"/>
  <c r="B305" i="25"/>
  <c r="F207" i="25"/>
  <c r="F215" i="25" s="1"/>
  <c r="J208" i="25" s="1"/>
  <c r="Q14" i="25" s="1"/>
  <c r="V14" i="25" s="1"/>
  <c r="C2285" i="25"/>
  <c r="B323" i="25"/>
  <c r="B1331" i="25"/>
  <c r="C1709" i="25"/>
  <c r="C1943" i="25"/>
  <c r="F1269" i="25"/>
  <c r="F1277" i="25" s="1"/>
  <c r="J1270" i="25" s="1"/>
  <c r="Q73" i="25" s="1"/>
  <c r="V73" i="25" s="1"/>
  <c r="C1025" i="25"/>
  <c r="F1665" i="25"/>
  <c r="F1673" i="25" s="1"/>
  <c r="J1666" i="25" s="1"/>
  <c r="Q95" i="25" s="1"/>
  <c r="V95" i="25" s="1"/>
  <c r="F837" i="25"/>
  <c r="F845" i="25" s="1"/>
  <c r="J838" i="25" s="1"/>
  <c r="Q49" i="25" s="1"/>
  <c r="V49" i="25" s="1"/>
  <c r="F1161" i="25"/>
  <c r="F1169" i="25" s="1"/>
  <c r="J1162" i="25" s="1"/>
  <c r="Q67" i="25" s="1"/>
  <c r="V67" i="25" s="1"/>
  <c r="C2375" i="25"/>
  <c r="B1583" i="25"/>
  <c r="B593" i="25"/>
  <c r="F863" i="25"/>
  <c r="J856" i="25" s="1"/>
  <c r="Q50" i="25" s="1"/>
  <c r="V50" i="25" s="1"/>
  <c r="B1349" i="25"/>
  <c r="B1619" i="25"/>
  <c r="B161" i="25"/>
  <c r="C935" i="25"/>
  <c r="F819" i="25"/>
  <c r="F827" i="25" s="1"/>
  <c r="J820" i="25" s="1"/>
  <c r="Q48" i="25" s="1"/>
  <c r="V48" i="25" s="1"/>
  <c r="F801" i="25"/>
  <c r="F809" i="25" s="1"/>
  <c r="J802" i="25" s="1"/>
  <c r="Q47" i="25" s="1"/>
  <c r="V47" i="25" s="1"/>
  <c r="F1755" i="25"/>
  <c r="F1763" i="25" s="1"/>
  <c r="J1756" i="25" s="1"/>
  <c r="Q100" i="25" s="1"/>
  <c r="V100" i="25" s="1"/>
  <c r="F1215" i="25"/>
  <c r="F1223" i="25" s="1"/>
  <c r="J1216" i="25" s="1"/>
  <c r="Q70" i="25" s="1"/>
  <c r="V70" i="25" s="1"/>
  <c r="C989" i="25"/>
  <c r="B1529" i="25"/>
  <c r="B1313" i="25"/>
  <c r="C863" i="25"/>
  <c r="F791" i="25"/>
  <c r="J784" i="25" s="1"/>
  <c r="Q46" i="25" s="1"/>
  <c r="V46" i="25" s="1"/>
  <c r="B611" i="25"/>
  <c r="B1601" i="25"/>
  <c r="B539" i="25"/>
  <c r="F729" i="25"/>
  <c r="F737" i="25" s="1"/>
  <c r="J730" i="25" s="1"/>
  <c r="Q43" i="25" s="1"/>
  <c r="V43" i="25" s="1"/>
  <c r="F999" i="25"/>
  <c r="F1007" i="25" s="1"/>
  <c r="J1000" i="25" s="1"/>
  <c r="Q58" i="25" s="1"/>
  <c r="V58" i="25" s="1"/>
  <c r="F675" i="25"/>
  <c r="F683" i="25" s="1"/>
  <c r="J676" i="25" s="1"/>
  <c r="Q40" i="25" s="1"/>
  <c r="V40" i="25" s="1"/>
  <c r="F1089" i="25"/>
  <c r="F1097" i="25" s="1"/>
  <c r="J1090" i="25" s="1"/>
  <c r="Q63" i="25" s="1"/>
  <c r="V63" i="25" s="1"/>
  <c r="F2339" i="25"/>
  <c r="J2332" i="25" s="1"/>
  <c r="Q132" i="25" s="1"/>
  <c r="V132" i="25" s="1"/>
  <c r="F2385" i="25"/>
  <c r="F2393" i="25" s="1"/>
  <c r="J2386" i="25" s="1"/>
  <c r="Q135" i="25" s="1"/>
  <c r="V135" i="25" s="1"/>
  <c r="C2267" i="25"/>
  <c r="F1287" i="25"/>
  <c r="F1295" i="25" s="1"/>
  <c r="J1288" i="25" s="1"/>
  <c r="Q74" i="25" s="1"/>
  <c r="V74" i="25" s="1"/>
  <c r="F1881" i="25"/>
  <c r="F1889" i="25" s="1"/>
  <c r="J1882" i="25" s="1"/>
  <c r="Q107" i="25" s="1"/>
  <c r="V107" i="25" s="1"/>
  <c r="F1863" i="25"/>
  <c r="F1871" i="25" s="1"/>
  <c r="J1864" i="25" s="1"/>
  <c r="Q106" i="25" s="1"/>
  <c r="V106" i="25" s="1"/>
  <c r="C2213" i="25"/>
  <c r="F2375" i="25"/>
  <c r="J2368" i="25" s="1"/>
  <c r="Q134" i="25" s="1"/>
  <c r="V134" i="25" s="1"/>
  <c r="F909" i="25"/>
  <c r="F917" i="25" s="1"/>
  <c r="J910" i="25" s="1"/>
  <c r="Q53" i="25" s="1"/>
  <c r="V53" i="25" s="1"/>
  <c r="F1071" i="25"/>
  <c r="F1079" i="25" s="1"/>
  <c r="J1072" i="25" s="1"/>
  <c r="Q62" i="25" s="1"/>
  <c r="V62" i="25" s="1"/>
  <c r="F1107" i="25"/>
  <c r="F1115" i="25" s="1"/>
  <c r="J1108" i="25" s="1"/>
  <c r="Q64" i="25" s="1"/>
  <c r="V64" i="25" s="1"/>
  <c r="F693" i="25"/>
  <c r="F701" i="25" s="1"/>
  <c r="J694" i="25" s="1"/>
  <c r="Q41" i="25" s="1"/>
  <c r="V41" i="25" s="1"/>
  <c r="F2079" i="25"/>
  <c r="F2087" i="25" s="1"/>
  <c r="J2080" i="25" s="1"/>
  <c r="Q118" i="25" s="1"/>
  <c r="V118" i="25" s="1"/>
  <c r="C2141" i="25"/>
  <c r="F1143" i="25"/>
  <c r="F1151" i="25" s="1"/>
  <c r="J1144" i="25" s="1"/>
  <c r="Q66" i="25" s="1"/>
  <c r="V66" i="25" s="1"/>
  <c r="F1035" i="25"/>
  <c r="F1043" i="25" s="1"/>
  <c r="J1036" i="25" s="1"/>
  <c r="Q60" i="25" s="1"/>
  <c r="V60" i="25" s="1"/>
  <c r="F719" i="25"/>
  <c r="J712" i="25" s="1"/>
  <c r="Q42" i="25" s="1"/>
  <c r="V42" i="25" s="1"/>
  <c r="F477" i="25"/>
  <c r="F485" i="25" s="1"/>
  <c r="J478" i="25" s="1"/>
  <c r="Q29" i="25" s="1"/>
  <c r="V29" i="25" s="1"/>
  <c r="F881" i="25"/>
  <c r="J874" i="25" s="1"/>
  <c r="Q51" i="25" s="1"/>
  <c r="V51" i="25" s="1"/>
  <c r="F1133" i="25"/>
  <c r="J1126" i="25" s="1"/>
  <c r="Q65" i="25" s="1"/>
  <c r="V65" i="25" s="1"/>
  <c r="C2357" i="25"/>
  <c r="F2295" i="25"/>
  <c r="F2303" i="25" s="1"/>
  <c r="J2296" i="25" s="1"/>
  <c r="Q130" i="25" s="1"/>
  <c r="V130" i="25" s="1"/>
  <c r="Y45" i="21"/>
  <c r="C369" i="25"/>
  <c r="F369" i="25" s="1"/>
  <c r="Y23" i="21"/>
  <c r="Y26" i="21"/>
  <c r="C29" i="25"/>
  <c r="C297" i="25"/>
  <c r="Y21" i="21"/>
  <c r="C387" i="25"/>
  <c r="Y18" i="21"/>
  <c r="C315" i="25"/>
  <c r="C81" i="25"/>
  <c r="Y9" i="21"/>
  <c r="Y17" i="21"/>
  <c r="Y22" i="21"/>
  <c r="C225" i="25"/>
  <c r="C351" i="25"/>
  <c r="Y19" i="21"/>
  <c r="Y16" i="21"/>
  <c r="C243" i="25"/>
  <c r="Y6" i="21"/>
  <c r="Y8" i="21"/>
  <c r="C63" i="25"/>
  <c r="C153" i="25"/>
  <c r="Y14" i="21"/>
  <c r="C281" i="25"/>
  <c r="Y24" i="21"/>
  <c r="C101" i="25"/>
  <c r="Y15" i="21"/>
  <c r="C47" i="25"/>
  <c r="Y7" i="21"/>
  <c r="Y13" i="21"/>
  <c r="C135" i="25"/>
  <c r="Y10" i="21"/>
  <c r="C9" i="25"/>
  <c r="Y30" i="21"/>
  <c r="C1575" i="25"/>
  <c r="C1413" i="25"/>
  <c r="C1305" i="25"/>
  <c r="C625" i="25"/>
  <c r="Y29" i="21"/>
  <c r="C1557" i="25"/>
  <c r="C1341" i="25"/>
  <c r="Y32" i="21"/>
  <c r="C441" i="25"/>
  <c r="C659" i="25"/>
  <c r="C603" i="25"/>
  <c r="Y12" i="21"/>
  <c r="C1521" i="25"/>
  <c r="Y42" i="21"/>
  <c r="Y37" i="21"/>
  <c r="C1485" i="25"/>
  <c r="Y41" i="21"/>
  <c r="Y38" i="21"/>
  <c r="Y31" i="21"/>
  <c r="C531" i="25"/>
  <c r="Y27" i="21"/>
  <c r="C1545" i="25"/>
  <c r="C587" i="25"/>
  <c r="Y28" i="21"/>
  <c r="C1503" i="25"/>
  <c r="Y40" i="21"/>
  <c r="C1431" i="25"/>
  <c r="Y36" i="21"/>
  <c r="C1359" i="25"/>
  <c r="Y34" i="21"/>
  <c r="C1377" i="25"/>
  <c r="Y35" i="21"/>
  <c r="C459" i="25"/>
  <c r="Y25" i="21"/>
  <c r="C1593" i="25"/>
  <c r="Y43" i="21"/>
  <c r="C1449" i="25"/>
  <c r="C1629" i="25"/>
  <c r="Y44" i="21"/>
  <c r="C409" i="25"/>
  <c r="F409" i="25" s="1"/>
  <c r="Z53" i="21" l="1"/>
  <c r="C104" i="25"/>
  <c r="F104" i="25" s="1"/>
  <c r="Y53" i="21"/>
  <c r="C14" i="25"/>
  <c r="F14" i="25" s="1"/>
  <c r="AC40" i="12"/>
  <c r="AF40" i="12" s="1"/>
  <c r="AG40" i="12"/>
  <c r="AL40" i="12" s="1"/>
  <c r="AM40" i="12" s="1"/>
  <c r="AO40" i="12" s="1"/>
  <c r="AP40" i="12" s="1"/>
  <c r="AQ40" i="12" s="1"/>
  <c r="AH8" i="20"/>
  <c r="T13" i="25"/>
  <c r="U13" i="25" s="1"/>
  <c r="AG37" i="12"/>
  <c r="AL37" i="12" s="1"/>
  <c r="AM37" i="12" s="1"/>
  <c r="AO37" i="12" s="1"/>
  <c r="AC37" i="12"/>
  <c r="AF37" i="12" s="1"/>
  <c r="AG49" i="12"/>
  <c r="AL49" i="12" s="1"/>
  <c r="AM49" i="12" s="1"/>
  <c r="AO49" i="12" s="1"/>
  <c r="AC49" i="12"/>
  <c r="AF49" i="12" s="1"/>
  <c r="AG36" i="12"/>
  <c r="AL36" i="12" s="1"/>
  <c r="AM36" i="12" s="1"/>
  <c r="AO36" i="12" s="1"/>
  <c r="AC36" i="12"/>
  <c r="AF36" i="12" s="1"/>
  <c r="AG44" i="12"/>
  <c r="AL44" i="12" s="1"/>
  <c r="AM44" i="12" s="1"/>
  <c r="AO44" i="12" s="1"/>
  <c r="AC44" i="12"/>
  <c r="AF44" i="12" s="1"/>
  <c r="AG45" i="12"/>
  <c r="AL45" i="12" s="1"/>
  <c r="AM45" i="12" s="1"/>
  <c r="AO45" i="12" s="1"/>
  <c r="AF45" i="12"/>
  <c r="AG51" i="12"/>
  <c r="AL51" i="12" s="1"/>
  <c r="AM51" i="12" s="1"/>
  <c r="AO51" i="12" s="1"/>
  <c r="AC51" i="12"/>
  <c r="AF51" i="12" s="1"/>
  <c r="AG50" i="12"/>
  <c r="AL50" i="12" s="1"/>
  <c r="AM50" i="12" s="1"/>
  <c r="AO50" i="12" s="1"/>
  <c r="AC50" i="12"/>
  <c r="AF50" i="12" s="1"/>
  <c r="AG32" i="12"/>
  <c r="AL32" i="12" s="1"/>
  <c r="AM32" i="12" s="1"/>
  <c r="AO32" i="12" s="1"/>
  <c r="AC32" i="12"/>
  <c r="AF32" i="12" s="1"/>
  <c r="AG52" i="12"/>
  <c r="AL52" i="12" s="1"/>
  <c r="AM52" i="12" s="1"/>
  <c r="AO52" i="12" s="1"/>
  <c r="AC52" i="12"/>
  <c r="AF52" i="12" s="1"/>
  <c r="AG33" i="12"/>
  <c r="AL33" i="12" s="1"/>
  <c r="AM33" i="12" s="1"/>
  <c r="AO33" i="12" s="1"/>
  <c r="AC33" i="12"/>
  <c r="AF33" i="12" s="1"/>
  <c r="AG48" i="12"/>
  <c r="AL48" i="12" s="1"/>
  <c r="AM48" i="12" s="1"/>
  <c r="AO48" i="12" s="1"/>
  <c r="AC48" i="12"/>
  <c r="AF48" i="12" s="1"/>
  <c r="AG7" i="20"/>
  <c r="AL7" i="20" s="1"/>
  <c r="AA7" i="20"/>
  <c r="AB7" i="20" s="1"/>
  <c r="AC7" i="20"/>
  <c r="AA53" i="12"/>
  <c r="AB53" i="12" s="1"/>
  <c r="AA47" i="12"/>
  <c r="AB47" i="12" s="1"/>
  <c r="AA34" i="12"/>
  <c r="AB34" i="12" s="1"/>
  <c r="AA41" i="12"/>
  <c r="AB41" i="12" s="1"/>
  <c r="AA46" i="12"/>
  <c r="AB46" i="12" s="1"/>
  <c r="AA39" i="12"/>
  <c r="AB39" i="12" s="1"/>
  <c r="Y8" i="20"/>
  <c r="AA6" i="20"/>
  <c r="AG6" i="20"/>
  <c r="AC6" i="20"/>
  <c r="AA43" i="12"/>
  <c r="AB43" i="12" s="1"/>
  <c r="AA35" i="12"/>
  <c r="AB35" i="12" s="1"/>
  <c r="AA38" i="12"/>
  <c r="AB38" i="12" s="1"/>
  <c r="AD8" i="20"/>
  <c r="Y7" i="26"/>
  <c r="AB6" i="26"/>
  <c r="AA42" i="12"/>
  <c r="AB42" i="12" s="1"/>
  <c r="T7" i="25"/>
  <c r="U7" i="25" s="1"/>
  <c r="T15" i="25"/>
  <c r="U15" i="25" s="1"/>
  <c r="T10" i="25"/>
  <c r="U10" i="25" s="1"/>
  <c r="F133" i="25"/>
  <c r="F115" i="25"/>
  <c r="T9" i="25"/>
  <c r="U9" i="25" s="1"/>
  <c r="T12" i="25"/>
  <c r="U12" i="25" s="1"/>
  <c r="F169" i="25"/>
  <c r="F313" i="25"/>
  <c r="F421" i="25"/>
  <c r="F1501" i="25"/>
  <c r="T6" i="25"/>
  <c r="U6" i="25" s="1"/>
  <c r="F439" i="25"/>
  <c r="F583" i="25"/>
  <c r="F1555" i="25"/>
  <c r="F1393" i="25"/>
  <c r="F151" i="25"/>
  <c r="F1303" i="25"/>
  <c r="F1429" i="25"/>
  <c r="F601" i="25"/>
  <c r="F277" i="25"/>
  <c r="F1447" i="25"/>
  <c r="F1483" i="25"/>
  <c r="F1609" i="25"/>
  <c r="F619" i="25"/>
  <c r="F403" i="25"/>
  <c r="F1519" i="25"/>
  <c r="F367" i="25"/>
  <c r="F493" i="25"/>
  <c r="F1321" i="25"/>
  <c r="F637" i="25"/>
  <c r="F655" i="25"/>
  <c r="F349" i="25"/>
  <c r="F1357" i="25"/>
  <c r="F331" i="25"/>
  <c r="F1591" i="25"/>
  <c r="AA44" i="21"/>
  <c r="AB44" i="21" s="1"/>
  <c r="AD44" i="21" s="1"/>
  <c r="AA43" i="21"/>
  <c r="AB43" i="21" s="1"/>
  <c r="AD43" i="21" s="1"/>
  <c r="AA25" i="21"/>
  <c r="AB25" i="21" s="1"/>
  <c r="AD25" i="21" s="1"/>
  <c r="AA35" i="21"/>
  <c r="AB35" i="21" s="1"/>
  <c r="AD35" i="21" s="1"/>
  <c r="AA34" i="21"/>
  <c r="AB34" i="21" s="1"/>
  <c r="AD34" i="21" s="1"/>
  <c r="AA36" i="21"/>
  <c r="AB36" i="21" s="1"/>
  <c r="AD36" i="21" s="1"/>
  <c r="AA40" i="21"/>
  <c r="AB40" i="21" s="1"/>
  <c r="AD40" i="21" s="1"/>
  <c r="AA28" i="21"/>
  <c r="AB28" i="21" s="1"/>
  <c r="AD28" i="21" s="1"/>
  <c r="AA31" i="21"/>
  <c r="AB31" i="21" s="1"/>
  <c r="AD31" i="21" s="1"/>
  <c r="AA42" i="21"/>
  <c r="AB42" i="21" s="1"/>
  <c r="AD42" i="21" s="1"/>
  <c r="AA12" i="21"/>
  <c r="AB12" i="21" s="1"/>
  <c r="AD12" i="21" s="1"/>
  <c r="AA30" i="21"/>
  <c r="AB30" i="21" s="1"/>
  <c r="AD30" i="21" s="1"/>
  <c r="AA13" i="21"/>
  <c r="AB13" i="21" s="1"/>
  <c r="AD13" i="21" s="1"/>
  <c r="AA7" i="21"/>
  <c r="AB7" i="21" s="1"/>
  <c r="AD7" i="21" s="1"/>
  <c r="AA15" i="21"/>
  <c r="AB15" i="21" s="1"/>
  <c r="AD15" i="21" s="1"/>
  <c r="AA24" i="21"/>
  <c r="AB24" i="21" s="1"/>
  <c r="AD24" i="21" s="1"/>
  <c r="AA14" i="21"/>
  <c r="AB14" i="21" s="1"/>
  <c r="AD14" i="21" s="1"/>
  <c r="AA6" i="21"/>
  <c r="AB6" i="21" s="1"/>
  <c r="AD6" i="21" s="1"/>
  <c r="AA16" i="21"/>
  <c r="AB16" i="21" s="1"/>
  <c r="AD16" i="21" s="1"/>
  <c r="AA22" i="21"/>
  <c r="AB22" i="21" s="1"/>
  <c r="AD22" i="21" s="1"/>
  <c r="AA9" i="21"/>
  <c r="AB9" i="21" s="1"/>
  <c r="AD9" i="21" s="1"/>
  <c r="AA26" i="21"/>
  <c r="AB26" i="21" s="1"/>
  <c r="AD26" i="21" s="1"/>
  <c r="AA23" i="21"/>
  <c r="AB23" i="21" s="1"/>
  <c r="AD23" i="21" s="1"/>
  <c r="AA45" i="21"/>
  <c r="AB45" i="21" s="1"/>
  <c r="AD45" i="21" s="1"/>
  <c r="AA27" i="21"/>
  <c r="AB27" i="21" s="1"/>
  <c r="AD27" i="21" s="1"/>
  <c r="AA38" i="21"/>
  <c r="AB38" i="21" s="1"/>
  <c r="AD38" i="21" s="1"/>
  <c r="AA41" i="21"/>
  <c r="AB41" i="21" s="1"/>
  <c r="AD41" i="21" s="1"/>
  <c r="AA37" i="21"/>
  <c r="AB37" i="21" s="1"/>
  <c r="AA32" i="21"/>
  <c r="AB32" i="21" s="1"/>
  <c r="AD32" i="21" s="1"/>
  <c r="AA29" i="21"/>
  <c r="AB29" i="21" s="1"/>
  <c r="AD29" i="21" s="1"/>
  <c r="AA8" i="21"/>
  <c r="AB8" i="21" s="1"/>
  <c r="AD8" i="21" s="1"/>
  <c r="AA19" i="21"/>
  <c r="AB19" i="21" s="1"/>
  <c r="AD19" i="21" s="1"/>
  <c r="AA17" i="21"/>
  <c r="AB17" i="21" s="1"/>
  <c r="AD17" i="21" s="1"/>
  <c r="AA18" i="21"/>
  <c r="AB18" i="21" s="1"/>
  <c r="AD18" i="21" s="1"/>
  <c r="AA21" i="21"/>
  <c r="AB21" i="21" s="1"/>
  <c r="AD21" i="21" s="1"/>
  <c r="Q10" i="23"/>
  <c r="Q51" i="23" s="1"/>
  <c r="S10" i="23"/>
  <c r="S51" i="23" s="1"/>
  <c r="T5" i="25"/>
  <c r="U5" i="25" s="1"/>
  <c r="F43" i="25"/>
  <c r="AA18" i="12"/>
  <c r="AB18" i="12" s="1"/>
  <c r="AA17" i="12"/>
  <c r="AB17" i="12" s="1"/>
  <c r="AA24" i="12"/>
  <c r="AB24" i="12" s="1"/>
  <c r="AA26" i="12"/>
  <c r="AB26" i="12" s="1"/>
  <c r="AA28" i="12"/>
  <c r="AB28" i="12" s="1"/>
  <c r="AA30" i="12"/>
  <c r="AB30" i="12" s="1"/>
  <c r="AA9" i="12"/>
  <c r="AB9" i="12" s="1"/>
  <c r="AA13" i="12"/>
  <c r="AB13" i="12" s="1"/>
  <c r="AA20" i="12"/>
  <c r="AB20" i="12" s="1"/>
  <c r="AA15" i="12"/>
  <c r="AB15" i="12" s="1"/>
  <c r="Y55" i="12"/>
  <c r="AA6" i="12"/>
  <c r="AB6" i="12" s="1"/>
  <c r="AA8" i="12"/>
  <c r="AB8" i="12" s="1"/>
  <c r="AA12" i="12"/>
  <c r="AB12" i="12" s="1"/>
  <c r="T26" i="13"/>
  <c r="U6" i="13"/>
  <c r="U26" i="13" s="1"/>
  <c r="AA22" i="12"/>
  <c r="AB22" i="12" s="1"/>
  <c r="AA21" i="12"/>
  <c r="AB21" i="12" s="1"/>
  <c r="AA23" i="12"/>
  <c r="AB23" i="12" s="1"/>
  <c r="AA25" i="12"/>
  <c r="AB25" i="12" s="1"/>
  <c r="AA27" i="12"/>
  <c r="AB27" i="12" s="1"/>
  <c r="AA29" i="12"/>
  <c r="AB29" i="12" s="1"/>
  <c r="AA31" i="12"/>
  <c r="AB31" i="12" s="1"/>
  <c r="AA7" i="12"/>
  <c r="AB7" i="12" s="1"/>
  <c r="AA11" i="12"/>
  <c r="AB11" i="12" s="1"/>
  <c r="AA16" i="12"/>
  <c r="AB16" i="12" s="1"/>
  <c r="AA19" i="12"/>
  <c r="AB19" i="12" s="1"/>
  <c r="AA10" i="12"/>
  <c r="AB10" i="12" s="1"/>
  <c r="AA14" i="12"/>
  <c r="AB14" i="12" s="1"/>
  <c r="O26" i="13"/>
  <c r="R6" i="13"/>
  <c r="P6" i="13"/>
  <c r="P26" i="13" s="1"/>
  <c r="AH55" i="12"/>
  <c r="AD55" i="12"/>
  <c r="F135" i="25"/>
  <c r="F153" i="25"/>
  <c r="F243" i="25"/>
  <c r="F225" i="25"/>
  <c r="F81" i="25"/>
  <c r="F281" i="25"/>
  <c r="F297" i="25"/>
  <c r="F47" i="25"/>
  <c r="F351" i="25"/>
  <c r="F387" i="25"/>
  <c r="C267" i="25"/>
  <c r="F101" i="25"/>
  <c r="F63" i="25"/>
  <c r="F315" i="25"/>
  <c r="F29" i="25"/>
  <c r="F9" i="25"/>
  <c r="AA10" i="21"/>
  <c r="F1449" i="25"/>
  <c r="F459" i="25"/>
  <c r="F1431" i="25"/>
  <c r="F1545" i="25"/>
  <c r="F1547" i="25" s="1"/>
  <c r="C1547" i="25"/>
  <c r="F1521" i="25"/>
  <c r="F1557" i="25"/>
  <c r="F1485" i="25"/>
  <c r="F1413" i="25"/>
  <c r="F1593" i="25"/>
  <c r="F1503" i="25"/>
  <c r="F1341" i="25"/>
  <c r="F625" i="25"/>
  <c r="F1575" i="25"/>
  <c r="I1540" i="25"/>
  <c r="F659" i="25"/>
  <c r="F1305" i="25"/>
  <c r="F1629" i="25"/>
  <c r="F1377" i="25"/>
  <c r="F1359" i="25"/>
  <c r="F587" i="25"/>
  <c r="F531" i="25"/>
  <c r="F603" i="25"/>
  <c r="F441" i="25"/>
  <c r="AH37" i="21" l="1"/>
  <c r="AM37" i="21" s="1"/>
  <c r="AD37" i="21"/>
  <c r="F97" i="25"/>
  <c r="AC32" i="21"/>
  <c r="AH32" i="21"/>
  <c r="AC27" i="21"/>
  <c r="AH27" i="21"/>
  <c r="AC13" i="21"/>
  <c r="AH13" i="21"/>
  <c r="AC44" i="21"/>
  <c r="AH44" i="21"/>
  <c r="AC19" i="21"/>
  <c r="AH19" i="21"/>
  <c r="AC45" i="21"/>
  <c r="AH45" i="21"/>
  <c r="AC24" i="21"/>
  <c r="AH24" i="21"/>
  <c r="AC28" i="21"/>
  <c r="AH28" i="21"/>
  <c r="AC35" i="21"/>
  <c r="AH35" i="21"/>
  <c r="AC9" i="21"/>
  <c r="AH9" i="21"/>
  <c r="AC34" i="21"/>
  <c r="AH34" i="21"/>
  <c r="AC21" i="21"/>
  <c r="AH21" i="21"/>
  <c r="AC8" i="21"/>
  <c r="AH8" i="21"/>
  <c r="AC41" i="21"/>
  <c r="AH41" i="21"/>
  <c r="AC16" i="21"/>
  <c r="AH16" i="21"/>
  <c r="AC15" i="21"/>
  <c r="AH15" i="21"/>
  <c r="AC12" i="21"/>
  <c r="AH12" i="21"/>
  <c r="AC25" i="21"/>
  <c r="AH25" i="21"/>
  <c r="AC17" i="21"/>
  <c r="AH17" i="21"/>
  <c r="AC14" i="21"/>
  <c r="AH14" i="21"/>
  <c r="AC31" i="21"/>
  <c r="I1360" i="25" s="1"/>
  <c r="AH31" i="21"/>
  <c r="AC18" i="21"/>
  <c r="I316" i="25" s="1"/>
  <c r="AH18" i="21"/>
  <c r="AC29" i="21"/>
  <c r="I1324" i="25" s="1"/>
  <c r="AH29" i="21"/>
  <c r="AC38" i="21"/>
  <c r="I1522" i="25" s="1"/>
  <c r="AH38" i="21"/>
  <c r="AF26" i="21"/>
  <c r="AH26" i="21"/>
  <c r="AM26" i="21" s="1"/>
  <c r="AH6" i="21"/>
  <c r="AM6" i="21" s="1"/>
  <c r="AC7" i="21"/>
  <c r="AH7" i="21"/>
  <c r="AC42" i="21"/>
  <c r="AH42" i="21"/>
  <c r="AC36" i="21"/>
  <c r="AH36" i="21"/>
  <c r="AC43" i="21"/>
  <c r="AH43" i="21"/>
  <c r="AC22" i="21"/>
  <c r="AH22" i="21"/>
  <c r="AC30" i="21"/>
  <c r="AH30" i="21"/>
  <c r="AC23" i="21"/>
  <c r="AH23" i="21"/>
  <c r="AC40" i="21"/>
  <c r="AH40" i="21"/>
  <c r="C303" i="25"/>
  <c r="F303" i="25" s="1"/>
  <c r="AA53" i="21"/>
  <c r="AG21" i="21"/>
  <c r="AG17" i="21"/>
  <c r="AG8" i="21"/>
  <c r="AG41" i="21"/>
  <c r="AG27" i="21"/>
  <c r="AG23" i="21"/>
  <c r="AG9" i="21"/>
  <c r="AG16" i="21"/>
  <c r="AG14" i="21"/>
  <c r="AG15" i="21"/>
  <c r="AG13" i="21"/>
  <c r="AG42" i="21"/>
  <c r="AG28" i="21"/>
  <c r="AG36" i="21"/>
  <c r="AG35" i="21"/>
  <c r="AG43" i="21"/>
  <c r="AG18" i="21"/>
  <c r="AG19" i="21"/>
  <c r="AG29" i="21"/>
  <c r="AG32" i="21"/>
  <c r="AG38" i="21"/>
  <c r="AG45" i="21"/>
  <c r="AG22" i="21"/>
  <c r="AG24" i="21"/>
  <c r="AG7" i="21"/>
  <c r="AG30" i="21"/>
  <c r="AG12" i="21"/>
  <c r="AG31" i="21"/>
  <c r="AG40" i="21"/>
  <c r="AG34" i="21"/>
  <c r="AG25" i="21"/>
  <c r="AG44" i="21"/>
  <c r="AA8" i="20"/>
  <c r="T10" i="23"/>
  <c r="T51" i="23" s="1"/>
  <c r="C1653" i="25"/>
  <c r="F1653" i="25" s="1"/>
  <c r="F1655" i="25" s="1"/>
  <c r="C1655" i="25"/>
  <c r="AC8" i="20"/>
  <c r="T3" i="25"/>
  <c r="U3" i="25" s="1"/>
  <c r="C1311" i="25"/>
  <c r="F1311" i="25" s="1"/>
  <c r="F1313" i="25" s="1"/>
  <c r="C447" i="25"/>
  <c r="F447" i="25" s="1"/>
  <c r="F449" i="25" s="1"/>
  <c r="C357" i="25"/>
  <c r="F357" i="25" s="1"/>
  <c r="F359" i="25" s="1"/>
  <c r="C105" i="25"/>
  <c r="F105" i="25" s="1"/>
  <c r="C1329" i="25"/>
  <c r="C1331" i="25" s="1"/>
  <c r="C249" i="25"/>
  <c r="F249" i="25" s="1"/>
  <c r="F251" i="25" s="1"/>
  <c r="C141" i="25"/>
  <c r="F141" i="25" s="1"/>
  <c r="F143" i="25" s="1"/>
  <c r="C159" i="25"/>
  <c r="F159" i="25" s="1"/>
  <c r="F161" i="25" s="1"/>
  <c r="C375" i="25"/>
  <c r="F375" i="25" s="1"/>
  <c r="F377" i="25" s="1"/>
  <c r="AP33" i="12"/>
  <c r="AQ33" i="12" s="1"/>
  <c r="AP52" i="12"/>
  <c r="AQ52" i="12" s="1"/>
  <c r="AP44" i="12"/>
  <c r="AQ44" i="12" s="1"/>
  <c r="AP49" i="12"/>
  <c r="AQ49" i="12" s="1"/>
  <c r="AG35" i="12"/>
  <c r="AL35" i="12" s="1"/>
  <c r="AM35" i="12" s="1"/>
  <c r="AO35" i="12" s="1"/>
  <c r="AC35" i="12"/>
  <c r="AF35" i="12" s="1"/>
  <c r="AG43" i="12"/>
  <c r="AL43" i="12" s="1"/>
  <c r="AM43" i="12" s="1"/>
  <c r="AO43" i="12" s="1"/>
  <c r="AC43" i="12"/>
  <c r="AF43" i="12" s="1"/>
  <c r="AG41" i="12"/>
  <c r="AL41" i="12" s="1"/>
  <c r="AM41" i="12" s="1"/>
  <c r="AO41" i="12" s="1"/>
  <c r="AC41" i="12"/>
  <c r="AF41" i="12" s="1"/>
  <c r="AP48" i="12"/>
  <c r="AQ48" i="12" s="1"/>
  <c r="AP45" i="12"/>
  <c r="AQ45" i="12" s="1"/>
  <c r="AP36" i="12"/>
  <c r="AQ36" i="12" s="1"/>
  <c r="AG39" i="12"/>
  <c r="AL39" i="12" s="1"/>
  <c r="AM39" i="12" s="1"/>
  <c r="AO39" i="12" s="1"/>
  <c r="AC39" i="12"/>
  <c r="AF39" i="12" s="1"/>
  <c r="AP37" i="12"/>
  <c r="AQ37" i="12" s="1"/>
  <c r="AF6" i="26"/>
  <c r="AF7" i="26" s="1"/>
  <c r="AB7" i="26"/>
  <c r="AT6" i="26"/>
  <c r="AH6" i="26"/>
  <c r="AH7" i="26" s="1"/>
  <c r="AG6" i="26"/>
  <c r="AG38" i="12"/>
  <c r="AL38" i="12" s="1"/>
  <c r="AM38" i="12" s="1"/>
  <c r="AO38" i="12" s="1"/>
  <c r="AC38" i="12"/>
  <c r="AF38" i="12" s="1"/>
  <c r="AG46" i="12"/>
  <c r="AL46" i="12" s="1"/>
  <c r="AM46" i="12" s="1"/>
  <c r="AO46" i="12" s="1"/>
  <c r="AC46" i="12"/>
  <c r="AF46" i="12" s="1"/>
  <c r="AG34" i="12"/>
  <c r="AL34" i="12" s="1"/>
  <c r="AM34" i="12" s="1"/>
  <c r="AO34" i="12" s="1"/>
  <c r="AC34" i="12"/>
  <c r="AF34" i="12" s="1"/>
  <c r="AG53" i="12"/>
  <c r="AL53" i="12" s="1"/>
  <c r="AM53" i="12" s="1"/>
  <c r="AO53" i="12" s="1"/>
  <c r="AC53" i="12"/>
  <c r="AF53" i="12" s="1"/>
  <c r="AM7" i="20"/>
  <c r="AO7" i="20" s="1"/>
  <c r="AF7" i="20"/>
  <c r="AG42" i="12"/>
  <c r="AL42" i="12" s="1"/>
  <c r="AM42" i="12" s="1"/>
  <c r="AO42" i="12" s="1"/>
  <c r="AC42" i="12"/>
  <c r="AF42" i="12" s="1"/>
  <c r="AB6" i="20"/>
  <c r="AG47" i="12"/>
  <c r="AL47" i="12" s="1"/>
  <c r="AM47" i="12" s="1"/>
  <c r="AO47" i="12" s="1"/>
  <c r="AC47" i="12"/>
  <c r="AF47" i="12" s="1"/>
  <c r="AP32" i="12"/>
  <c r="AQ32" i="12" s="1"/>
  <c r="AP50" i="12"/>
  <c r="AQ50" i="12" s="1"/>
  <c r="AP51" i="12"/>
  <c r="AQ51" i="12" s="1"/>
  <c r="AG8" i="20"/>
  <c r="AL6" i="20"/>
  <c r="AL8" i="20" s="1"/>
  <c r="T8" i="25"/>
  <c r="U8" i="25" s="1"/>
  <c r="T11" i="25"/>
  <c r="U11" i="25" s="1"/>
  <c r="C1527" i="25"/>
  <c r="F1527" i="25" s="1"/>
  <c r="F1529" i="25" s="1"/>
  <c r="C465" i="25"/>
  <c r="F465" i="25" s="1"/>
  <c r="F467" i="25" s="1"/>
  <c r="C1401" i="25"/>
  <c r="C1403" i="25" s="1"/>
  <c r="C1563" i="25"/>
  <c r="F1563" i="25" s="1"/>
  <c r="F1565" i="25" s="1"/>
  <c r="C501" i="25"/>
  <c r="C503" i="25" s="1"/>
  <c r="Q6" i="13"/>
  <c r="Q26" i="13" s="1"/>
  <c r="C1437" i="25"/>
  <c r="F1437" i="25" s="1"/>
  <c r="F1439" i="25" s="1"/>
  <c r="C591" i="25"/>
  <c r="F591" i="25" s="1"/>
  <c r="F593" i="25" s="1"/>
  <c r="C1635" i="25"/>
  <c r="F1635" i="25" s="1"/>
  <c r="F1637" i="25" s="1"/>
  <c r="C411" i="25"/>
  <c r="F411" i="25" s="1"/>
  <c r="F413" i="25" s="1"/>
  <c r="C573" i="25"/>
  <c r="C575" i="25" s="1"/>
  <c r="C1347" i="25"/>
  <c r="F1347" i="25" s="1"/>
  <c r="F1349" i="25" s="1"/>
  <c r="F7" i="25"/>
  <c r="C1581" i="25"/>
  <c r="F1581" i="25" s="1"/>
  <c r="F1583" i="25" s="1"/>
  <c r="C1455" i="25"/>
  <c r="F1455" i="25" s="1"/>
  <c r="F1457" i="25" s="1"/>
  <c r="C609" i="25"/>
  <c r="F609" i="25" s="1"/>
  <c r="F611" i="25" s="1"/>
  <c r="C645" i="25"/>
  <c r="F645" i="25" s="1"/>
  <c r="F647" i="25" s="1"/>
  <c r="C231" i="25"/>
  <c r="F231" i="25" s="1"/>
  <c r="F233" i="25" s="1"/>
  <c r="C195" i="25"/>
  <c r="C197" i="25" s="1"/>
  <c r="C177" i="25"/>
  <c r="C179" i="25" s="1"/>
  <c r="C1509" i="25"/>
  <c r="F1509" i="25" s="1"/>
  <c r="F1511" i="25" s="1"/>
  <c r="C69" i="25"/>
  <c r="F69" i="25" s="1"/>
  <c r="F71" i="25" s="1"/>
  <c r="C393" i="25"/>
  <c r="F393" i="25" s="1"/>
  <c r="F395" i="25" s="1"/>
  <c r="C1617" i="25"/>
  <c r="C1619" i="25" s="1"/>
  <c r="C1383" i="25"/>
  <c r="F1383" i="25" s="1"/>
  <c r="F1385" i="25" s="1"/>
  <c r="C537" i="25"/>
  <c r="F537" i="25" s="1"/>
  <c r="C123" i="25"/>
  <c r="F123" i="25" s="1"/>
  <c r="F125" i="25" s="1"/>
  <c r="C339" i="25"/>
  <c r="F339" i="25" s="1"/>
  <c r="F341" i="25" s="1"/>
  <c r="C51" i="25"/>
  <c r="F51" i="25" s="1"/>
  <c r="F53" i="25" s="1"/>
  <c r="I406" i="25"/>
  <c r="C15" i="25"/>
  <c r="F15" i="25" s="1"/>
  <c r="AC10" i="12"/>
  <c r="AF10" i="12" s="1"/>
  <c r="AG10" i="12"/>
  <c r="AL10" i="12" s="1"/>
  <c r="AM10" i="12" s="1"/>
  <c r="AO10" i="12" s="1"/>
  <c r="AC7" i="12"/>
  <c r="AF7" i="12" s="1"/>
  <c r="AG7" i="12"/>
  <c r="AL7" i="12" s="1"/>
  <c r="AM7" i="12" s="1"/>
  <c r="AO7" i="12" s="1"/>
  <c r="AC29" i="12"/>
  <c r="AF29" i="12" s="1"/>
  <c r="AG29" i="12"/>
  <c r="AL29" i="12" s="1"/>
  <c r="AM29" i="12" s="1"/>
  <c r="AO29" i="12" s="1"/>
  <c r="AC25" i="12"/>
  <c r="AF25" i="12" s="1"/>
  <c r="AG25" i="12"/>
  <c r="AL25" i="12" s="1"/>
  <c r="AM25" i="12" s="1"/>
  <c r="AO25" i="12" s="1"/>
  <c r="AC9" i="12"/>
  <c r="AF9" i="12" s="1"/>
  <c r="AG9" i="12"/>
  <c r="AL9" i="12" s="1"/>
  <c r="AM9" i="12" s="1"/>
  <c r="AO9" i="12" s="1"/>
  <c r="AC28" i="12"/>
  <c r="AF28" i="12" s="1"/>
  <c r="AG28" i="12"/>
  <c r="AL28" i="12" s="1"/>
  <c r="AM28" i="12" s="1"/>
  <c r="AO28" i="12" s="1"/>
  <c r="AC24" i="12"/>
  <c r="AF24" i="12" s="1"/>
  <c r="AG24" i="12"/>
  <c r="AL24" i="12" s="1"/>
  <c r="AM24" i="12" s="1"/>
  <c r="AO24" i="12" s="1"/>
  <c r="AC14" i="12"/>
  <c r="AF14" i="12" s="1"/>
  <c r="AG14" i="12"/>
  <c r="AL14" i="12" s="1"/>
  <c r="AM14" i="12" s="1"/>
  <c r="AO14" i="12" s="1"/>
  <c r="AC11" i="12"/>
  <c r="AF11" i="12" s="1"/>
  <c r="AG11" i="12"/>
  <c r="AL11" i="12" s="1"/>
  <c r="AM11" i="12" s="1"/>
  <c r="AO11" i="12" s="1"/>
  <c r="AC31" i="12"/>
  <c r="AF31" i="12" s="1"/>
  <c r="AG31" i="12"/>
  <c r="AL31" i="12" s="1"/>
  <c r="AM31" i="12" s="1"/>
  <c r="AO31" i="12" s="1"/>
  <c r="AC27" i="12"/>
  <c r="AF27" i="12" s="1"/>
  <c r="AG27" i="12"/>
  <c r="AL27" i="12" s="1"/>
  <c r="AM27" i="12" s="1"/>
  <c r="AO27" i="12" s="1"/>
  <c r="AC23" i="12"/>
  <c r="AF23" i="12" s="1"/>
  <c r="AG23" i="12"/>
  <c r="AL23" i="12" s="1"/>
  <c r="AM23" i="12" s="1"/>
  <c r="AO23" i="12" s="1"/>
  <c r="AC13" i="12"/>
  <c r="AF13" i="12" s="1"/>
  <c r="AG13" i="12"/>
  <c r="AL13" i="12" s="1"/>
  <c r="AM13" i="12" s="1"/>
  <c r="AO13" i="12" s="1"/>
  <c r="AC30" i="12"/>
  <c r="AF30" i="12" s="1"/>
  <c r="AG30" i="12"/>
  <c r="AL30" i="12" s="1"/>
  <c r="AM30" i="12" s="1"/>
  <c r="AO30" i="12" s="1"/>
  <c r="AC26" i="12"/>
  <c r="AF26" i="12" s="1"/>
  <c r="AG26" i="12"/>
  <c r="AL26" i="12" s="1"/>
  <c r="AM26" i="12" s="1"/>
  <c r="AO26" i="12" s="1"/>
  <c r="R26" i="13"/>
  <c r="S6" i="13"/>
  <c r="S26" i="13" s="1"/>
  <c r="AG19" i="12"/>
  <c r="AL19" i="12" s="1"/>
  <c r="AM19" i="12" s="1"/>
  <c r="AO19" i="12" s="1"/>
  <c r="AC19" i="12"/>
  <c r="AF19" i="12" s="1"/>
  <c r="AG16" i="12"/>
  <c r="AL16" i="12" s="1"/>
  <c r="AM16" i="12" s="1"/>
  <c r="AO16" i="12" s="1"/>
  <c r="AC16" i="12"/>
  <c r="AF16" i="12" s="1"/>
  <c r="AG21" i="12"/>
  <c r="AL21" i="12" s="1"/>
  <c r="AM21" i="12" s="1"/>
  <c r="AO21" i="12" s="1"/>
  <c r="AC21" i="12"/>
  <c r="AF21" i="12" s="1"/>
  <c r="AG22" i="12"/>
  <c r="AL22" i="12" s="1"/>
  <c r="AM22" i="12" s="1"/>
  <c r="AO22" i="12" s="1"/>
  <c r="AC22" i="12"/>
  <c r="AF22" i="12" s="1"/>
  <c r="AC12" i="12"/>
  <c r="AF12" i="12" s="1"/>
  <c r="AG12" i="12"/>
  <c r="AL12" i="12" s="1"/>
  <c r="AM12" i="12" s="1"/>
  <c r="AO12" i="12" s="1"/>
  <c r="AC8" i="12"/>
  <c r="AF8" i="12" s="1"/>
  <c r="AG8" i="12"/>
  <c r="AL8" i="12" s="1"/>
  <c r="AM8" i="12" s="1"/>
  <c r="AO8" i="12" s="1"/>
  <c r="AB55" i="12"/>
  <c r="AC6" i="12"/>
  <c r="AG6" i="12"/>
  <c r="AG15" i="12"/>
  <c r="AL15" i="12" s="1"/>
  <c r="AM15" i="12" s="1"/>
  <c r="AO15" i="12" s="1"/>
  <c r="AC15" i="12"/>
  <c r="AF15" i="12" s="1"/>
  <c r="AG20" i="12"/>
  <c r="AL20" i="12" s="1"/>
  <c r="AM20" i="12" s="1"/>
  <c r="AO20" i="12" s="1"/>
  <c r="AC20" i="12"/>
  <c r="AF20" i="12" s="1"/>
  <c r="AG17" i="12"/>
  <c r="AL17" i="12" s="1"/>
  <c r="AM17" i="12" s="1"/>
  <c r="AO17" i="12" s="1"/>
  <c r="AC17" i="12"/>
  <c r="AF17" i="12" s="1"/>
  <c r="AG18" i="12"/>
  <c r="AL18" i="12" s="1"/>
  <c r="AM18" i="12" s="1"/>
  <c r="AO18" i="12" s="1"/>
  <c r="AC18" i="12"/>
  <c r="AF18" i="12" s="1"/>
  <c r="V6" i="13"/>
  <c r="V26" i="13" s="1"/>
  <c r="AA55" i="12"/>
  <c r="I405" i="25"/>
  <c r="C627" i="25"/>
  <c r="F627" i="25" s="1"/>
  <c r="F629" i="25" s="1"/>
  <c r="C1365" i="25"/>
  <c r="F1365" i="25" s="1"/>
  <c r="F1367" i="25" s="1"/>
  <c r="C1473" i="25"/>
  <c r="F1473" i="25" s="1"/>
  <c r="F1475" i="25" s="1"/>
  <c r="C429" i="25"/>
  <c r="C431" i="25" s="1"/>
  <c r="C1419" i="25"/>
  <c r="F1419" i="25" s="1"/>
  <c r="F1421" i="25" s="1"/>
  <c r="C663" i="25"/>
  <c r="F663" i="25" s="1"/>
  <c r="F665" i="25" s="1"/>
  <c r="C1491" i="25"/>
  <c r="F1491" i="25" s="1"/>
  <c r="F1493" i="25" s="1"/>
  <c r="C555" i="25"/>
  <c r="F555" i="25" s="1"/>
  <c r="F557" i="25" s="1"/>
  <c r="C1599" i="25"/>
  <c r="F1599" i="25" s="1"/>
  <c r="F1601" i="25" s="1"/>
  <c r="C285" i="25"/>
  <c r="F285" i="25" s="1"/>
  <c r="F287" i="25" s="1"/>
  <c r="C87" i="25"/>
  <c r="F87" i="25" s="1"/>
  <c r="F89" i="25" s="1"/>
  <c r="C321" i="25"/>
  <c r="F321" i="25" s="1"/>
  <c r="F323" i="25" s="1"/>
  <c r="C33" i="25"/>
  <c r="F33" i="25" s="1"/>
  <c r="F35" i="25" s="1"/>
  <c r="AB10" i="21"/>
  <c r="AD10" i="21" s="1"/>
  <c r="I1450" i="25"/>
  <c r="I1539" i="25"/>
  <c r="I1547" i="25" s="1"/>
  <c r="J1540" i="25" s="1"/>
  <c r="Q88" i="25" s="1"/>
  <c r="V88" i="25" s="1"/>
  <c r="I1306" i="25"/>
  <c r="I549" i="25"/>
  <c r="I442" i="25"/>
  <c r="F305" i="25"/>
  <c r="C305" i="25"/>
  <c r="F539" i="25"/>
  <c r="F267" i="25"/>
  <c r="F269" i="25" s="1"/>
  <c r="C269" i="25"/>
  <c r="C539" i="25"/>
  <c r="C557" i="25"/>
  <c r="I495" i="25"/>
  <c r="AM40" i="21" l="1"/>
  <c r="AM7" i="21"/>
  <c r="AM28" i="21"/>
  <c r="AM30" i="21"/>
  <c r="AM18" i="21"/>
  <c r="AM13" i="21"/>
  <c r="AM9" i="21"/>
  <c r="AM8" i="21"/>
  <c r="AM34" i="21"/>
  <c r="AM31" i="21"/>
  <c r="AM24" i="21"/>
  <c r="AM43" i="21"/>
  <c r="AM42" i="21"/>
  <c r="AM12" i="21"/>
  <c r="AM22" i="21"/>
  <c r="AM29" i="21"/>
  <c r="AM27" i="21"/>
  <c r="AM44" i="21"/>
  <c r="AM45" i="21"/>
  <c r="AM35" i="21"/>
  <c r="AM14" i="21"/>
  <c r="AM21" i="21"/>
  <c r="AN21" i="21" s="1"/>
  <c r="AP21" i="21" s="1"/>
  <c r="AQ21" i="21" s="1"/>
  <c r="AR21" i="21" s="1"/>
  <c r="AM25" i="21"/>
  <c r="AM38" i="21"/>
  <c r="AM32" i="21"/>
  <c r="AM19" i="21"/>
  <c r="AM36" i="21"/>
  <c r="AM15" i="21"/>
  <c r="AM16" i="21"/>
  <c r="AM23" i="21"/>
  <c r="AM41" i="21"/>
  <c r="AM17" i="21"/>
  <c r="F107" i="25"/>
  <c r="AB53" i="21"/>
  <c r="AH10" i="21"/>
  <c r="I243" i="25"/>
  <c r="AF25" i="21"/>
  <c r="AF45" i="21"/>
  <c r="I1467" i="25"/>
  <c r="I153" i="25"/>
  <c r="AF7" i="21"/>
  <c r="AF37" i="21"/>
  <c r="AF29" i="21"/>
  <c r="AF28" i="21"/>
  <c r="AF27" i="21"/>
  <c r="AC10" i="21"/>
  <c r="AC53" i="21" s="1"/>
  <c r="AF40" i="21"/>
  <c r="AF12" i="21"/>
  <c r="AF24" i="21"/>
  <c r="AF15" i="21"/>
  <c r="AF16" i="21"/>
  <c r="AF23" i="21"/>
  <c r="AF19" i="21"/>
  <c r="AF36" i="21"/>
  <c r="AF17" i="21"/>
  <c r="AG10" i="21"/>
  <c r="I99" i="25"/>
  <c r="AF30" i="21"/>
  <c r="AF42" i="21"/>
  <c r="I441" i="25"/>
  <c r="I449" i="25" s="1"/>
  <c r="J442" i="25" s="1"/>
  <c r="Q27" i="25" s="1"/>
  <c r="V27" i="25" s="1"/>
  <c r="AF44" i="21"/>
  <c r="AF34" i="21"/>
  <c r="AF31" i="21"/>
  <c r="AF22" i="21"/>
  <c r="AF38" i="21"/>
  <c r="AF32" i="21"/>
  <c r="AF18" i="21"/>
  <c r="AF43" i="21"/>
  <c r="AF35" i="21"/>
  <c r="AF13" i="21"/>
  <c r="AF14" i="21"/>
  <c r="AF9" i="21"/>
  <c r="AF41" i="21"/>
  <c r="AF8" i="21"/>
  <c r="AF21" i="21"/>
  <c r="U10" i="23"/>
  <c r="U51" i="23" s="1"/>
  <c r="C143" i="25"/>
  <c r="C449" i="25"/>
  <c r="C107" i="25"/>
  <c r="C1529" i="25"/>
  <c r="C377" i="25"/>
  <c r="C1313" i="25"/>
  <c r="C359" i="25"/>
  <c r="F1329" i="25"/>
  <c r="F1331" i="25" s="1"/>
  <c r="C161" i="25"/>
  <c r="C251" i="25"/>
  <c r="AP53" i="12"/>
  <c r="AQ53" i="12" s="1"/>
  <c r="AP35" i="12"/>
  <c r="AQ35" i="12" s="1"/>
  <c r="AP41" i="12"/>
  <c r="AQ41" i="12" s="1"/>
  <c r="AP47" i="12"/>
  <c r="AQ47" i="12" s="1"/>
  <c r="AP34" i="12"/>
  <c r="AQ34" i="12" s="1"/>
  <c r="AP39" i="12"/>
  <c r="AQ39" i="12" s="1"/>
  <c r="AP42" i="12"/>
  <c r="AQ42" i="12" s="1"/>
  <c r="AP7" i="20"/>
  <c r="AQ7" i="20" s="1"/>
  <c r="AP38" i="12"/>
  <c r="AQ38" i="12" s="1"/>
  <c r="AP43" i="12"/>
  <c r="AQ43" i="12" s="1"/>
  <c r="AF6" i="20"/>
  <c r="AF8" i="20" s="1"/>
  <c r="AB8" i="20"/>
  <c r="AM6" i="20"/>
  <c r="AP46" i="12"/>
  <c r="AQ46" i="12" s="1"/>
  <c r="AG7" i="26"/>
  <c r="AL6" i="26"/>
  <c r="AF9" i="26"/>
  <c r="C1565" i="25"/>
  <c r="F1401" i="25"/>
  <c r="F1403" i="25" s="1"/>
  <c r="C467" i="25"/>
  <c r="F501" i="25"/>
  <c r="F503" i="25" s="1"/>
  <c r="C287" i="25"/>
  <c r="C1439" i="25"/>
  <c r="C1637" i="25"/>
  <c r="C1349" i="25"/>
  <c r="C1457" i="25"/>
  <c r="F573" i="25"/>
  <c r="F575" i="25" s="1"/>
  <c r="C593" i="25"/>
  <c r="C413" i="25"/>
  <c r="C647" i="25"/>
  <c r="F177" i="25"/>
  <c r="F179" i="25" s="1"/>
  <c r="F17" i="25"/>
  <c r="C611" i="25"/>
  <c r="C233" i="25"/>
  <c r="C1583" i="25"/>
  <c r="C323" i="25"/>
  <c r="C1367" i="25"/>
  <c r="F195" i="25"/>
  <c r="F197" i="25" s="1"/>
  <c r="C125" i="25"/>
  <c r="C341" i="25"/>
  <c r="C395" i="25"/>
  <c r="AN45" i="21"/>
  <c r="AP45" i="21" s="1"/>
  <c r="AQ45" i="21" s="1"/>
  <c r="AR45" i="21" s="1"/>
  <c r="F1617" i="25"/>
  <c r="F1619" i="25" s="1"/>
  <c r="C71" i="25"/>
  <c r="C665" i="25"/>
  <c r="C1511" i="25"/>
  <c r="C53" i="25"/>
  <c r="I369" i="25"/>
  <c r="C1385" i="25"/>
  <c r="F429" i="25"/>
  <c r="F431" i="25" s="1"/>
  <c r="C17" i="25"/>
  <c r="C35" i="25"/>
  <c r="C1475" i="25"/>
  <c r="C89" i="25"/>
  <c r="C629" i="25"/>
  <c r="C1421" i="25"/>
  <c r="C1493" i="25"/>
  <c r="C1601" i="25"/>
  <c r="AP18" i="12"/>
  <c r="AQ18" i="12" s="1"/>
  <c r="AP17" i="12"/>
  <c r="AQ17" i="12" s="1"/>
  <c r="AP20" i="12"/>
  <c r="AQ20" i="12" s="1"/>
  <c r="AP15" i="12"/>
  <c r="AQ15" i="12" s="1"/>
  <c r="AG55" i="12"/>
  <c r="AL6" i="12"/>
  <c r="AP8" i="12"/>
  <c r="AQ8" i="12" s="1"/>
  <c r="AP12" i="12"/>
  <c r="AQ12" i="12" s="1"/>
  <c r="AP22" i="12"/>
  <c r="AQ22" i="12" s="1"/>
  <c r="AP21" i="12"/>
  <c r="AQ21" i="12" s="1"/>
  <c r="AP16" i="12"/>
  <c r="AQ16" i="12" s="1"/>
  <c r="AP19" i="12"/>
  <c r="AQ19" i="12" s="1"/>
  <c r="AP26" i="12"/>
  <c r="AQ26" i="12" s="1"/>
  <c r="AP30" i="12"/>
  <c r="AQ30" i="12" s="1"/>
  <c r="AP13" i="12"/>
  <c r="AQ13" i="12" s="1"/>
  <c r="AP23" i="12"/>
  <c r="AQ23" i="12" s="1"/>
  <c r="AP27" i="12"/>
  <c r="AQ27" i="12" s="1"/>
  <c r="AP31" i="12"/>
  <c r="AQ31" i="12" s="1"/>
  <c r="AP11" i="12"/>
  <c r="AQ11" i="12" s="1"/>
  <c r="AP14" i="12"/>
  <c r="AQ14" i="12" s="1"/>
  <c r="AP24" i="12"/>
  <c r="AQ24" i="12" s="1"/>
  <c r="AP28" i="12"/>
  <c r="AQ28" i="12" s="1"/>
  <c r="AP9" i="12"/>
  <c r="AQ9" i="12" s="1"/>
  <c r="AP25" i="12"/>
  <c r="AQ25" i="12" s="1"/>
  <c r="AP29" i="12"/>
  <c r="AQ29" i="12" s="1"/>
  <c r="AP7" i="12"/>
  <c r="AQ7" i="12" s="1"/>
  <c r="AP10" i="12"/>
  <c r="AQ10" i="12" s="1"/>
  <c r="AC55" i="12"/>
  <c r="AF6" i="12"/>
  <c r="AF55" i="12" s="1"/>
  <c r="AF58" i="12" s="1"/>
  <c r="I387" i="25"/>
  <c r="I171" i="25"/>
  <c r="I81" i="25"/>
  <c r="I1449" i="25"/>
  <c r="I1457" i="25" s="1"/>
  <c r="J1450" i="25" s="1"/>
  <c r="Q83" i="25" s="1"/>
  <c r="V83" i="25" s="1"/>
  <c r="I1377" i="25"/>
  <c r="I315" i="25"/>
  <c r="I323" i="25" s="1"/>
  <c r="J316" i="25" s="1"/>
  <c r="Q20" i="25" s="1"/>
  <c r="V20" i="25" s="1"/>
  <c r="I1359" i="25"/>
  <c r="I1367" i="25" s="1"/>
  <c r="J1360" i="25" s="1"/>
  <c r="Q78" i="25" s="1"/>
  <c r="V78" i="25" s="1"/>
  <c r="I567" i="25"/>
  <c r="I1305" i="25"/>
  <c r="I1313" i="25" s="1"/>
  <c r="J1306" i="25" s="1"/>
  <c r="Q75" i="25" s="1"/>
  <c r="V75" i="25" s="1"/>
  <c r="I550" i="25"/>
  <c r="I557" i="25" s="1"/>
  <c r="J550" i="25" s="1"/>
  <c r="Q33" i="25" s="1"/>
  <c r="V33" i="25" s="1"/>
  <c r="I351" i="25"/>
  <c r="I225" i="25"/>
  <c r="I1503" i="25"/>
  <c r="I621" i="25"/>
  <c r="I1557" i="25"/>
  <c r="I1323" i="25"/>
  <c r="I1331" i="25" s="1"/>
  <c r="I1593" i="25"/>
  <c r="I423" i="25"/>
  <c r="I1521" i="25"/>
  <c r="I1529" i="25" s="1"/>
  <c r="J1522" i="25" s="1"/>
  <c r="Q87" i="25" s="1"/>
  <c r="V87" i="25" s="1"/>
  <c r="I135" i="25"/>
  <c r="I279" i="25"/>
  <c r="I333" i="25"/>
  <c r="I63" i="25"/>
  <c r="I189" i="25"/>
  <c r="I297" i="25"/>
  <c r="I298" i="25"/>
  <c r="I262" i="25"/>
  <c r="I261" i="25"/>
  <c r="I45" i="25"/>
  <c r="I1485" i="25"/>
  <c r="I1575" i="25"/>
  <c r="I639" i="25"/>
  <c r="I585" i="25"/>
  <c r="I1611" i="25"/>
  <c r="I1629" i="25"/>
  <c r="I1341" i="25"/>
  <c r="I1395" i="25"/>
  <c r="I1413" i="25"/>
  <c r="I531" i="25"/>
  <c r="I532" i="25"/>
  <c r="I603" i="25"/>
  <c r="I1431" i="25"/>
  <c r="I413" i="25"/>
  <c r="J406" i="25" s="1"/>
  <c r="Q25" i="25" s="1"/>
  <c r="V25" i="25" s="1"/>
  <c r="AG53" i="21" l="1"/>
  <c r="AM10" i="21"/>
  <c r="AN26" i="21"/>
  <c r="AP26" i="21" s="1"/>
  <c r="AQ26" i="21" s="1"/>
  <c r="AN9" i="21"/>
  <c r="AP9" i="21" s="1"/>
  <c r="AN19" i="21"/>
  <c r="AP19" i="21" s="1"/>
  <c r="I117" i="25"/>
  <c r="AH53" i="21"/>
  <c r="AD53" i="21"/>
  <c r="AF10" i="21"/>
  <c r="V10" i="23"/>
  <c r="V51" i="23" s="1"/>
  <c r="I1648" i="25"/>
  <c r="I1647" i="25"/>
  <c r="I1655" i="25" s="1"/>
  <c r="J1648" i="25" s="1"/>
  <c r="Q94" i="25" s="1"/>
  <c r="V94" i="25" s="1"/>
  <c r="J1324" i="25"/>
  <c r="Q76" i="25" s="1"/>
  <c r="V76" i="25" s="1"/>
  <c r="I657" i="25"/>
  <c r="I665" i="25" s="1"/>
  <c r="J658" i="25" s="1"/>
  <c r="Q39" i="25" s="1"/>
  <c r="V39" i="25" s="1"/>
  <c r="AL7" i="26"/>
  <c r="AM6" i="26"/>
  <c r="AO6" i="20"/>
  <c r="AM8" i="20"/>
  <c r="AN16" i="21"/>
  <c r="AP16" i="21" s="1"/>
  <c r="AQ16" i="21" s="1"/>
  <c r="AN13" i="21"/>
  <c r="AP13" i="21" s="1"/>
  <c r="AQ13" i="21" s="1"/>
  <c r="AR13" i="21" s="1"/>
  <c r="I10" i="25"/>
  <c r="I1432" i="25"/>
  <c r="I1439" i="25" s="1"/>
  <c r="J1432" i="25" s="1"/>
  <c r="Q82" i="25" s="1"/>
  <c r="V82" i="25" s="1"/>
  <c r="I604" i="25"/>
  <c r="I611" i="25" s="1"/>
  <c r="J604" i="25" s="1"/>
  <c r="Q36" i="25" s="1"/>
  <c r="V36" i="25" s="1"/>
  <c r="I1414" i="25"/>
  <c r="I1421" i="25" s="1"/>
  <c r="J1414" i="25" s="1"/>
  <c r="Q81" i="25" s="1"/>
  <c r="V81" i="25" s="1"/>
  <c r="I1396" i="25"/>
  <c r="I1403" i="25" s="1"/>
  <c r="J1396" i="25" s="1"/>
  <c r="Q80" i="25" s="1"/>
  <c r="V80" i="25" s="1"/>
  <c r="I1342" i="25"/>
  <c r="I1349" i="25" s="1"/>
  <c r="J1342" i="25" s="1"/>
  <c r="Q77" i="25" s="1"/>
  <c r="V77" i="25" s="1"/>
  <c r="I1630" i="25"/>
  <c r="I1637" i="25" s="1"/>
  <c r="J1630" i="25" s="1"/>
  <c r="Q93" i="25" s="1"/>
  <c r="V93" i="25" s="1"/>
  <c r="I1576" i="25"/>
  <c r="I1583" i="25" s="1"/>
  <c r="J1576" i="25" s="1"/>
  <c r="Q90" i="25" s="1"/>
  <c r="V90" i="25" s="1"/>
  <c r="I46" i="25"/>
  <c r="I53" i="25" s="1"/>
  <c r="J46" i="25" s="1"/>
  <c r="Q5" i="25" s="1"/>
  <c r="V5" i="25" s="1"/>
  <c r="I100" i="25"/>
  <c r="I107" i="25" s="1"/>
  <c r="J100" i="25" s="1"/>
  <c r="Q8" i="25" s="1"/>
  <c r="V8" i="25" s="1"/>
  <c r="I190" i="25"/>
  <c r="I197" i="25" s="1"/>
  <c r="J190" i="25" s="1"/>
  <c r="Q13" i="25" s="1"/>
  <c r="V13" i="25" s="1"/>
  <c r="I64" i="25"/>
  <c r="I71" i="25" s="1"/>
  <c r="J64" i="25" s="1"/>
  <c r="Q6" i="25" s="1"/>
  <c r="V6" i="25" s="1"/>
  <c r="I118" i="25"/>
  <c r="AF6" i="21"/>
  <c r="I136" i="25"/>
  <c r="I143" i="25" s="1"/>
  <c r="J136" i="25" s="1"/>
  <c r="Q10" i="25" s="1"/>
  <c r="V10" i="25" s="1"/>
  <c r="I82" i="25"/>
  <c r="I89" i="25" s="1"/>
  <c r="J82" i="25" s="1"/>
  <c r="Q7" i="25" s="1"/>
  <c r="V7" i="25" s="1"/>
  <c r="I1468" i="25"/>
  <c r="I1475" i="25" s="1"/>
  <c r="J1468" i="25" s="1"/>
  <c r="Q84" i="25" s="1"/>
  <c r="V84" i="25" s="1"/>
  <c r="I622" i="25"/>
  <c r="I629" i="25" s="1"/>
  <c r="J622" i="25" s="1"/>
  <c r="Q37" i="25" s="1"/>
  <c r="V37" i="25" s="1"/>
  <c r="I244" i="25"/>
  <c r="I251" i="25" s="1"/>
  <c r="J244" i="25" s="1"/>
  <c r="Q16" i="25" s="1"/>
  <c r="V16" i="25" s="1"/>
  <c r="I1558" i="25"/>
  <c r="I1565" i="25" s="1"/>
  <c r="J1558" i="25" s="1"/>
  <c r="Q89" i="25" s="1"/>
  <c r="V89" i="25" s="1"/>
  <c r="I496" i="25"/>
  <c r="I503" i="25" s="1"/>
  <c r="J496" i="25" s="1"/>
  <c r="Q30" i="25" s="1"/>
  <c r="V30" i="25" s="1"/>
  <c r="I1612" i="25"/>
  <c r="I1619" i="25" s="1"/>
  <c r="J1612" i="25" s="1"/>
  <c r="Q92" i="25" s="1"/>
  <c r="V92" i="25" s="1"/>
  <c r="I586" i="25"/>
  <c r="I593" i="25" s="1"/>
  <c r="J586" i="25" s="1"/>
  <c r="Q35" i="25" s="1"/>
  <c r="V35" i="25" s="1"/>
  <c r="I640" i="25"/>
  <c r="I647" i="25" s="1"/>
  <c r="J640" i="25" s="1"/>
  <c r="Q38" i="25" s="1"/>
  <c r="V38" i="25" s="1"/>
  <c r="I1486" i="25"/>
  <c r="I1493" i="25" s="1"/>
  <c r="J1486" i="25" s="1"/>
  <c r="Q85" i="25" s="1"/>
  <c r="V85" i="25" s="1"/>
  <c r="I334" i="25"/>
  <c r="I341" i="25" s="1"/>
  <c r="J334" i="25" s="1"/>
  <c r="Q21" i="25" s="1"/>
  <c r="V21" i="25" s="1"/>
  <c r="I280" i="25"/>
  <c r="I287" i="25" s="1"/>
  <c r="J280" i="25" s="1"/>
  <c r="Q18" i="25" s="1"/>
  <c r="V18" i="25" s="1"/>
  <c r="I424" i="25"/>
  <c r="I431" i="25" s="1"/>
  <c r="J424" i="25" s="1"/>
  <c r="Q26" i="25" s="1"/>
  <c r="V26" i="25" s="1"/>
  <c r="I568" i="25"/>
  <c r="I575" i="25" s="1"/>
  <c r="J568" i="25" s="1"/>
  <c r="Q34" i="25" s="1"/>
  <c r="V34" i="25" s="1"/>
  <c r="I1378" i="25"/>
  <c r="I1385" i="25" s="1"/>
  <c r="J1378" i="25" s="1"/>
  <c r="Q79" i="25" s="1"/>
  <c r="V79" i="25" s="1"/>
  <c r="I352" i="25"/>
  <c r="I359" i="25" s="1"/>
  <c r="J352" i="25" s="1"/>
  <c r="Q22" i="25" s="1"/>
  <c r="V22" i="25" s="1"/>
  <c r="I172" i="25"/>
  <c r="I179" i="25" s="1"/>
  <c r="J172" i="25" s="1"/>
  <c r="Q12" i="25" s="1"/>
  <c r="V12" i="25" s="1"/>
  <c r="I1504" i="25"/>
  <c r="I1511" i="25" s="1"/>
  <c r="J1504" i="25" s="1"/>
  <c r="Q86" i="25" s="1"/>
  <c r="V86" i="25" s="1"/>
  <c r="I154" i="25"/>
  <c r="I161" i="25" s="1"/>
  <c r="J154" i="25" s="1"/>
  <c r="Q11" i="25" s="1"/>
  <c r="V11" i="25" s="1"/>
  <c r="I226" i="25"/>
  <c r="I233" i="25" s="1"/>
  <c r="J226" i="25" s="1"/>
  <c r="Q15" i="25" s="1"/>
  <c r="V15" i="25" s="1"/>
  <c r="I388" i="25"/>
  <c r="I395" i="25" s="1"/>
  <c r="J388" i="25" s="1"/>
  <c r="Q24" i="25" s="1"/>
  <c r="V24" i="25" s="1"/>
  <c r="I1594" i="25"/>
  <c r="I1601" i="25" s="1"/>
  <c r="J1594" i="25" s="1"/>
  <c r="Q91" i="25" s="1"/>
  <c r="V91" i="25" s="1"/>
  <c r="I370" i="25"/>
  <c r="I377" i="25" s="1"/>
  <c r="J370" i="25" s="1"/>
  <c r="Q23" i="25" s="1"/>
  <c r="V23" i="25" s="1"/>
  <c r="I9" i="25"/>
  <c r="AN34" i="21"/>
  <c r="AP34" i="21" s="1"/>
  <c r="AN28" i="21"/>
  <c r="AP28" i="21" s="1"/>
  <c r="AN23" i="21"/>
  <c r="AP23" i="21" s="1"/>
  <c r="AQ23" i="21" s="1"/>
  <c r="AR23" i="21" s="1"/>
  <c r="AN44" i="21"/>
  <c r="AP44" i="21" s="1"/>
  <c r="AN7" i="21"/>
  <c r="AP7" i="21" s="1"/>
  <c r="AN17" i="21"/>
  <c r="AP17" i="21" s="1"/>
  <c r="AN15" i="21"/>
  <c r="AP15" i="21" s="1"/>
  <c r="AN6" i="21"/>
  <c r="AP6" i="21" s="1"/>
  <c r="AN24" i="21"/>
  <c r="AP24" i="21" s="1"/>
  <c r="AN32" i="21"/>
  <c r="AP32" i="21" s="1"/>
  <c r="AQ32" i="21" s="1"/>
  <c r="AN30" i="21"/>
  <c r="AP30" i="21" s="1"/>
  <c r="AN14" i="21"/>
  <c r="AP14" i="21" s="1"/>
  <c r="AQ14" i="21" s="1"/>
  <c r="AR14" i="21" s="1"/>
  <c r="AN12" i="21"/>
  <c r="AP12" i="21" s="1"/>
  <c r="AQ12" i="21" s="1"/>
  <c r="AR12" i="21" s="1"/>
  <c r="AN40" i="21"/>
  <c r="AP40" i="21" s="1"/>
  <c r="AQ40" i="21" s="1"/>
  <c r="AR40" i="21" s="1"/>
  <c r="AN43" i="21"/>
  <c r="AP43" i="21" s="1"/>
  <c r="AQ43" i="21" s="1"/>
  <c r="AR43" i="21" s="1"/>
  <c r="AN27" i="21"/>
  <c r="AP27" i="21" s="1"/>
  <c r="AQ27" i="21" s="1"/>
  <c r="AR27" i="21" s="1"/>
  <c r="AN36" i="21"/>
  <c r="AP36" i="21" s="1"/>
  <c r="AN25" i="21"/>
  <c r="AP25" i="21" s="1"/>
  <c r="AQ25" i="21" s="1"/>
  <c r="AR25" i="21" s="1"/>
  <c r="AN41" i="21"/>
  <c r="AP41" i="21" s="1"/>
  <c r="AN31" i="21"/>
  <c r="AP31" i="21" s="1"/>
  <c r="AQ31" i="21" s="1"/>
  <c r="AR31" i="21" s="1"/>
  <c r="AN18" i="21"/>
  <c r="AP18" i="21" s="1"/>
  <c r="AQ18" i="21" s="1"/>
  <c r="AR18" i="21" s="1"/>
  <c r="AN35" i="21"/>
  <c r="AP35" i="21" s="1"/>
  <c r="AQ35" i="21" s="1"/>
  <c r="AR35" i="21" s="1"/>
  <c r="AN22" i="21"/>
  <c r="AP22" i="21" s="1"/>
  <c r="AQ22" i="21" s="1"/>
  <c r="AR22" i="21" s="1"/>
  <c r="AN38" i="21"/>
  <c r="AP38" i="21" s="1"/>
  <c r="AQ38" i="21" s="1"/>
  <c r="AR38" i="21" s="1"/>
  <c r="AN37" i="21"/>
  <c r="AP37" i="21" s="1"/>
  <c r="AN42" i="21"/>
  <c r="AP42" i="21" s="1"/>
  <c r="AQ42" i="21" s="1"/>
  <c r="AR42" i="21" s="1"/>
  <c r="AN29" i="21"/>
  <c r="AP29" i="21" s="1"/>
  <c r="AQ29" i="21" s="1"/>
  <c r="AR29" i="21" s="1"/>
  <c r="AL55" i="12"/>
  <c r="AM6" i="12"/>
  <c r="I27" i="25"/>
  <c r="I28" i="25"/>
  <c r="AR26" i="21"/>
  <c r="I539" i="25"/>
  <c r="J532" i="25" s="1"/>
  <c r="Q32" i="25" s="1"/>
  <c r="V32" i="25" s="1"/>
  <c r="I305" i="25"/>
  <c r="J298" i="25" s="1"/>
  <c r="Q19" i="25" s="1"/>
  <c r="V19" i="25" s="1"/>
  <c r="AQ19" i="21"/>
  <c r="AR19" i="21" s="1"/>
  <c r="I269" i="25"/>
  <c r="J262" i="25" s="1"/>
  <c r="Q17" i="25" s="1"/>
  <c r="V17" i="25" s="1"/>
  <c r="AQ9" i="21"/>
  <c r="AR9" i="21" s="1"/>
  <c r="I460" i="25"/>
  <c r="I459" i="25"/>
  <c r="I125" i="25" l="1"/>
  <c r="J118" i="25" s="1"/>
  <c r="Q9" i="25" s="1"/>
  <c r="V9" i="25" s="1"/>
  <c r="AM53" i="21"/>
  <c r="AF53" i="21"/>
  <c r="AO8" i="20"/>
  <c r="AP6" i="20"/>
  <c r="AP8" i="20" s="1"/>
  <c r="AO6" i="26"/>
  <c r="AM7" i="26"/>
  <c r="I17" i="25"/>
  <c r="J10" i="25" s="1"/>
  <c r="Q3" i="25" s="1"/>
  <c r="V3" i="25" s="1"/>
  <c r="AR16" i="21"/>
  <c r="AN10" i="21"/>
  <c r="AN8" i="21"/>
  <c r="AP8" i="21" s="1"/>
  <c r="AQ8" i="21" s="1"/>
  <c r="AR8" i="21" s="1"/>
  <c r="AM55" i="12"/>
  <c r="AO6" i="12"/>
  <c r="I35" i="25"/>
  <c r="J28" i="25" s="1"/>
  <c r="Q4" i="25" s="1"/>
  <c r="V4" i="25" s="1"/>
  <c r="AQ6" i="21"/>
  <c r="AR6" i="21" s="1"/>
  <c r="AQ24" i="21"/>
  <c r="AR24" i="21" s="1"/>
  <c r="AR32" i="21"/>
  <c r="AQ34" i="21"/>
  <c r="AR34" i="21" s="1"/>
  <c r="AQ17" i="21"/>
  <c r="AR17" i="21" s="1"/>
  <c r="AQ7" i="21"/>
  <c r="AR7" i="21" s="1"/>
  <c r="AQ15" i="21"/>
  <c r="AR15" i="21" s="1"/>
  <c r="AQ44" i="21"/>
  <c r="AR44" i="21" s="1"/>
  <c r="AQ36" i="21"/>
  <c r="AR36" i="21" s="1"/>
  <c r="AQ28" i="21"/>
  <c r="AR28" i="21" s="1"/>
  <c r="AQ30" i="21"/>
  <c r="AR30" i="21" s="1"/>
  <c r="I467" i="25"/>
  <c r="J460" i="25" s="1"/>
  <c r="Q28" i="25" s="1"/>
  <c r="V28" i="25" s="1"/>
  <c r="AQ37" i="21"/>
  <c r="AR37" i="21" s="1"/>
  <c r="AQ41" i="21"/>
  <c r="AR41" i="21" s="1"/>
  <c r="AN53" i="21" l="1"/>
  <c r="AN55" i="21" s="1"/>
  <c r="AO7" i="26"/>
  <c r="AP6" i="26"/>
  <c r="AP7" i="26" s="1"/>
  <c r="AQ6" i="20"/>
  <c r="AQ8" i="20" s="1"/>
  <c r="AP10" i="21"/>
  <c r="AP53" i="21" s="1"/>
  <c r="AO55" i="12"/>
  <c r="AP6" i="12"/>
  <c r="AP55" i="12" s="1"/>
  <c r="AQ6" i="26" l="1"/>
  <c r="AQ7" i="26" s="1"/>
  <c r="AQ6" i="12"/>
  <c r="AQ55" i="12" s="1"/>
  <c r="AQ58" i="12" s="1"/>
  <c r="AQ10" i="21"/>
  <c r="AQ53" i="21" s="1"/>
  <c r="AR10" i="21" l="1"/>
  <c r="AR53" i="21" s="1"/>
</calcChain>
</file>

<file path=xl/sharedStrings.xml><?xml version="1.0" encoding="utf-8"?>
<sst xmlns="http://schemas.openxmlformats.org/spreadsheetml/2006/main" count="6700" uniqueCount="435">
  <si>
    <t xml:space="preserve">Location </t>
  </si>
  <si>
    <t>DEL111</t>
  </si>
  <si>
    <t xml:space="preserve">Bill No. </t>
  </si>
  <si>
    <t xml:space="preserve">Month </t>
  </si>
  <si>
    <t>Head Count</t>
  </si>
  <si>
    <t>Vendor</t>
  </si>
  <si>
    <t xml:space="preserve">DM Industries </t>
  </si>
  <si>
    <t xml:space="preserve">Project </t>
  </si>
  <si>
    <t>DHL-Okhla-C-53 (HP-PPS)</t>
  </si>
  <si>
    <t xml:space="preserve">Employee's Particulars </t>
  </si>
  <si>
    <t xml:space="preserve">Attendance Summery </t>
  </si>
  <si>
    <t xml:space="preserve">Actual Rates </t>
  </si>
  <si>
    <t xml:space="preserve">Earning Summery </t>
  </si>
  <si>
    <t xml:space="preserve">Employee's Deduction </t>
  </si>
  <si>
    <t xml:space="preserve">Payble </t>
  </si>
  <si>
    <t xml:space="preserve">Employer's Cost </t>
  </si>
  <si>
    <t xml:space="preserve">Final Billing Cost </t>
  </si>
  <si>
    <t xml:space="preserve">S.No. </t>
  </si>
  <si>
    <t xml:space="preserve">MARS ID </t>
  </si>
  <si>
    <t xml:space="preserve">Vendor Code </t>
  </si>
  <si>
    <t>Name of Employee</t>
  </si>
  <si>
    <t xml:space="preserve">Father's Name </t>
  </si>
  <si>
    <t>DOJ</t>
  </si>
  <si>
    <t xml:space="preserve">Designation </t>
  </si>
  <si>
    <t>Category</t>
  </si>
  <si>
    <t>UAN</t>
  </si>
  <si>
    <t>ESIC</t>
  </si>
  <si>
    <t xml:space="preserve">Working Days </t>
  </si>
  <si>
    <t xml:space="preserve">No. of Present Days </t>
  </si>
  <si>
    <t>Paid Holiday</t>
  </si>
  <si>
    <t>Arrear Days</t>
  </si>
  <si>
    <t xml:space="preserve">Total No. of Payble Days </t>
  </si>
  <si>
    <t xml:space="preserve">Basic+VDA </t>
  </si>
  <si>
    <t xml:space="preserve">HRA </t>
  </si>
  <si>
    <t xml:space="preserve">Conveyance Allow. </t>
  </si>
  <si>
    <t xml:space="preserve">Other Allowence Rate </t>
  </si>
  <si>
    <t>Total Monthly Gross</t>
  </si>
  <si>
    <t xml:space="preserve">Basic+VDA  </t>
  </si>
  <si>
    <t xml:space="preserve">HRA  </t>
  </si>
  <si>
    <t xml:space="preserve">Conveyance Allowence  </t>
  </si>
  <si>
    <t xml:space="preserve">Other Allowence  </t>
  </si>
  <si>
    <t xml:space="preserve">Monthly Gross  </t>
  </si>
  <si>
    <t>Monthly Bonus (If Applicable)</t>
  </si>
  <si>
    <t xml:space="preserve">Leave Encashment </t>
  </si>
  <si>
    <t>Total Gross Earned (A)</t>
  </si>
  <si>
    <t>Employee Contribution on ESIC (1.75%)</t>
  </si>
  <si>
    <t>Employee Contribution on PF (12%)</t>
  </si>
  <si>
    <t>Employee LWF Contribution</t>
  </si>
  <si>
    <t>Net earning</t>
  </si>
  <si>
    <t>Employer Contribution on ESIC (4.75%)</t>
  </si>
  <si>
    <t>Employer Contribution PF (13%)</t>
  </si>
  <si>
    <t>Employer Contribution on LWF</t>
  </si>
  <si>
    <t>Uniform</t>
  </si>
  <si>
    <t>Attendance + Performance Incentive (If Any)</t>
  </si>
  <si>
    <t>Total (B)</t>
  </si>
  <si>
    <t>Wage cost (A+B)</t>
  </si>
  <si>
    <t xml:space="preserve">Agency Service Charge 
(C)
</t>
  </si>
  <si>
    <t>SUB TOTAL A+B+C=D</t>
  </si>
  <si>
    <t>GST 18% ON D</t>
  </si>
  <si>
    <t>CTC</t>
  </si>
  <si>
    <t>DOB</t>
  </si>
  <si>
    <t>Aadhar No.</t>
  </si>
  <si>
    <t>Mohit Garg</t>
  </si>
  <si>
    <t>Thakur Das</t>
  </si>
  <si>
    <t>MHE</t>
  </si>
  <si>
    <t>Un-Skilled</t>
  </si>
  <si>
    <t xml:space="preserve">Devender </t>
  </si>
  <si>
    <t>Ramesh Chand</t>
  </si>
  <si>
    <t>Pradeep Burman</t>
  </si>
  <si>
    <t>Fatik Barman</t>
  </si>
  <si>
    <t>Rakesh  Rai</t>
  </si>
  <si>
    <t>Lt. Kameshwar Rai</t>
  </si>
  <si>
    <t>Monu Kumar</t>
  </si>
  <si>
    <t>Sahankar Shah</t>
  </si>
  <si>
    <t>Gokul Mandal</t>
  </si>
  <si>
    <t xml:space="preserve">Lt. Jivan Krishna </t>
  </si>
  <si>
    <t>Sukhram</t>
  </si>
  <si>
    <t>Prem Singh</t>
  </si>
  <si>
    <t>SUP</t>
  </si>
  <si>
    <t>Skilled</t>
  </si>
  <si>
    <t>Manjeet Kumar</t>
  </si>
  <si>
    <t>Rajpal Singh Rudhir</t>
  </si>
  <si>
    <t>Ravi Singh</t>
  </si>
  <si>
    <t>Chandrma Singh</t>
  </si>
  <si>
    <t>Vishnu Singh Bhadauria</t>
  </si>
  <si>
    <t xml:space="preserve">Keshav Singh </t>
  </si>
  <si>
    <t>Vicky Malhotra</t>
  </si>
  <si>
    <t>Kamal</t>
  </si>
  <si>
    <t>HK</t>
  </si>
  <si>
    <t>Sonu Kumar</t>
  </si>
  <si>
    <t>Sunil Singh</t>
  </si>
  <si>
    <t>Dharam</t>
  </si>
  <si>
    <t>Ramesh Singh</t>
  </si>
  <si>
    <t>Rohit Kumar Jha</t>
  </si>
  <si>
    <t>PRADEEP JHA</t>
  </si>
  <si>
    <t>101391614640</t>
  </si>
  <si>
    <t>6928479073</t>
  </si>
  <si>
    <t>Sanjay Kumar sharma</t>
  </si>
  <si>
    <t xml:space="preserve">MUNESHWAR </t>
  </si>
  <si>
    <t>100987276215</t>
  </si>
  <si>
    <t>6928479082</t>
  </si>
  <si>
    <t>Omprakash</t>
  </si>
  <si>
    <t>HIRA LAL</t>
  </si>
  <si>
    <t>Sunil</t>
  </si>
  <si>
    <t>SHALIK RAM</t>
  </si>
  <si>
    <t>GOVIND SINGH BISHT</t>
  </si>
  <si>
    <t>100054044626</t>
  </si>
  <si>
    <t>6928605832</t>
  </si>
  <si>
    <t>ALOPI NATH DHURIYA</t>
  </si>
  <si>
    <t>MOTI LAL</t>
  </si>
  <si>
    <t>101314833334</t>
  </si>
  <si>
    <t>6928605851</t>
  </si>
  <si>
    <t>Rakesh</t>
  </si>
  <si>
    <t>JANMEJAY UPDHYAY</t>
  </si>
  <si>
    <t>101305290317</t>
  </si>
  <si>
    <t>6928605901</t>
  </si>
  <si>
    <t>AAKASH SINGH</t>
  </si>
  <si>
    <t>SURENDER SINGH</t>
  </si>
  <si>
    <t>101380346724</t>
  </si>
  <si>
    <t>6928605925</t>
  </si>
  <si>
    <t>Rakesh SINGH</t>
  </si>
  <si>
    <t>KISHORI SINGH</t>
  </si>
  <si>
    <t>101381078520</t>
  </si>
  <si>
    <t>6928605942</t>
  </si>
  <si>
    <t>SONU KUMAR</t>
  </si>
  <si>
    <t>MATAL BADAL</t>
  </si>
  <si>
    <t>101380345314</t>
  </si>
  <si>
    <t>6928605954</t>
  </si>
  <si>
    <t>Krishan Pal</t>
  </si>
  <si>
    <t>Rampal</t>
  </si>
  <si>
    <t>Material Handler</t>
  </si>
  <si>
    <t>100049122538</t>
  </si>
  <si>
    <t>6712905741</t>
  </si>
  <si>
    <t>Amit Kumar</t>
  </si>
  <si>
    <t>Narsingh Lal</t>
  </si>
  <si>
    <t>100693286743</t>
  </si>
  <si>
    <t>6924189334</t>
  </si>
  <si>
    <t>Ravinder Sharma</t>
  </si>
  <si>
    <t>Surender Kumar</t>
  </si>
  <si>
    <t>DEO</t>
  </si>
  <si>
    <t>101424171817</t>
  </si>
  <si>
    <t xml:space="preserve"> 6928829241</t>
  </si>
  <si>
    <t>SUJEET KUMAR SINGH</t>
  </si>
  <si>
    <t>Prince Kumar</t>
  </si>
  <si>
    <t>PRIYA</t>
  </si>
  <si>
    <t>VIJAY PRASAD SHRIVASTAV</t>
  </si>
  <si>
    <t>101208007225</t>
  </si>
  <si>
    <t>6928605709</t>
  </si>
  <si>
    <t>MANI SHANKAR TIWARI</t>
  </si>
  <si>
    <t>RADHA MOHAN TIWARI</t>
  </si>
  <si>
    <t>101293014361</t>
  </si>
  <si>
    <t>AMITABH BACHCHAN</t>
  </si>
  <si>
    <t>MAHAVIR PRASAD</t>
  </si>
  <si>
    <t>100577021644</t>
  </si>
  <si>
    <t>6928605750</t>
  </si>
  <si>
    <t>KAMAL</t>
  </si>
  <si>
    <t>SURESH CHAND</t>
  </si>
  <si>
    <t>100199682299</t>
  </si>
  <si>
    <t>6928605770</t>
  </si>
  <si>
    <t>RINKU KUMAR</t>
  </si>
  <si>
    <t>RAJENDER SINGH</t>
  </si>
  <si>
    <t>101309479356</t>
  </si>
  <si>
    <t>AJIT SINGH</t>
  </si>
  <si>
    <t>OM PRAKASH</t>
  </si>
  <si>
    <t>101371052075</t>
  </si>
  <si>
    <t>6928605805</t>
  </si>
  <si>
    <t>MANISH KUMAR</t>
  </si>
  <si>
    <t>DEVENDER KUMAR</t>
  </si>
  <si>
    <t>101394558704</t>
  </si>
  <si>
    <t>6928605817</t>
  </si>
  <si>
    <t>Kamlesh Kumar</t>
  </si>
  <si>
    <t>RAVINDER LAL</t>
  </si>
  <si>
    <t>100050135649</t>
  </si>
  <si>
    <t>6928684260</t>
  </si>
  <si>
    <t>RAVINDER</t>
  </si>
  <si>
    <t>GOGARAT RAUT</t>
  </si>
  <si>
    <t>101200443841</t>
  </si>
  <si>
    <t>6928605991</t>
  </si>
  <si>
    <t>GEETA</t>
  </si>
  <si>
    <t>LAL SINGH</t>
  </si>
  <si>
    <t>101424225304</t>
  </si>
  <si>
    <t xml:space="preserve"> 6928829168</t>
  </si>
  <si>
    <t>NARESH</t>
  </si>
  <si>
    <t>Raju Sharma</t>
  </si>
  <si>
    <t>101424169649</t>
  </si>
  <si>
    <t xml:space="preserve"> 6928829197</t>
  </si>
  <si>
    <t>AMIT KUMAR SAINI</t>
  </si>
  <si>
    <t>SURAJ BHAN SAINI</t>
  </si>
  <si>
    <t>Kundan Kumar</t>
  </si>
  <si>
    <t>Ramdev Ravidas</t>
  </si>
  <si>
    <t>101193387601</t>
  </si>
  <si>
    <t xml:space="preserve"> 6928992954</t>
  </si>
  <si>
    <t>910506583990</t>
  </si>
  <si>
    <t>Krishan</t>
  </si>
  <si>
    <t>Shyam Sharma</t>
  </si>
  <si>
    <t>101446145807</t>
  </si>
  <si>
    <t xml:space="preserve"> 6928992988</t>
  </si>
  <si>
    <t>539364479936</t>
  </si>
  <si>
    <t>Dheeraj Kumar Bharti</t>
  </si>
  <si>
    <t>Surender Singh</t>
  </si>
  <si>
    <t>101335544057</t>
  </si>
  <si>
    <t xml:space="preserve"> 6928993012</t>
  </si>
  <si>
    <t>654855372801</t>
  </si>
  <si>
    <t>Yogesh Kashyap</t>
  </si>
  <si>
    <t>Jagdish Prasad</t>
  </si>
  <si>
    <t>06/05/2019</t>
  </si>
  <si>
    <t>100769456094</t>
  </si>
  <si>
    <t xml:space="preserve"> 6928993069</t>
  </si>
  <si>
    <t>452605178331</t>
  </si>
  <si>
    <t>Sandeep kumar</t>
  </si>
  <si>
    <t>Shankar Lal</t>
  </si>
  <si>
    <t>101452082251</t>
  </si>
  <si>
    <t xml:space="preserve"> 6928993096</t>
  </si>
  <si>
    <t>632853573222</t>
  </si>
  <si>
    <t>Lavkush</t>
  </si>
  <si>
    <t>Kripal Singh</t>
  </si>
  <si>
    <t>101446145784</t>
  </si>
  <si>
    <t xml:space="preserve"> 6928993120</t>
  </si>
  <si>
    <t>705812082987</t>
  </si>
  <si>
    <t>Uma Kant Sharma</t>
  </si>
  <si>
    <t>Dharadhar</t>
  </si>
  <si>
    <t>Aadhar Not Update</t>
  </si>
  <si>
    <t xml:space="preserve"> 6928993135</t>
  </si>
  <si>
    <t>821895446448</t>
  </si>
  <si>
    <t>LAXMAN PRASAD</t>
  </si>
  <si>
    <t>BAL BAHADUR</t>
  </si>
  <si>
    <t>01-05-2019</t>
  </si>
  <si>
    <t>01-01-1981</t>
  </si>
  <si>
    <t>504580381031</t>
  </si>
  <si>
    <t xml:space="preserve">Total </t>
  </si>
  <si>
    <t>Employee Contribution on ESIC (0.75%)</t>
  </si>
  <si>
    <t>Employer Contribution on ESIC (3.25%)</t>
  </si>
  <si>
    <t>Company</t>
  </si>
  <si>
    <t>PF Wages</t>
  </si>
  <si>
    <t>PAN NO.</t>
  </si>
  <si>
    <t>ACC. NO.</t>
  </si>
  <si>
    <t>IFSC CODE</t>
  </si>
  <si>
    <t>BANK NAME</t>
  </si>
  <si>
    <t>AS PER ACC. NAME</t>
  </si>
  <si>
    <t>3562016849</t>
  </si>
  <si>
    <t>100064441627</t>
  </si>
  <si>
    <t>6923778712</t>
  </si>
  <si>
    <t>C-53</t>
  </si>
  <si>
    <t>3562016847</t>
  </si>
  <si>
    <t>3562016837</t>
  </si>
  <si>
    <t>100014928885</t>
  </si>
  <si>
    <t>2013503576</t>
  </si>
  <si>
    <t>3562016838</t>
  </si>
  <si>
    <t>100029192811</t>
  </si>
  <si>
    <t>6923778874</t>
  </si>
  <si>
    <t>3562016848</t>
  </si>
  <si>
    <t>100052358838</t>
  </si>
  <si>
    <t>6923778820</t>
  </si>
  <si>
    <t>3562017091</t>
  </si>
  <si>
    <t>100042940061</t>
  </si>
  <si>
    <t>6923778693</t>
  </si>
  <si>
    <t>3562016834</t>
  </si>
  <si>
    <t>100045820193</t>
  </si>
  <si>
    <t>6923778590</t>
  </si>
  <si>
    <t>3562016859</t>
  </si>
  <si>
    <t>100602011514</t>
  </si>
  <si>
    <t>6925327635</t>
  </si>
  <si>
    <t>3562016860</t>
  </si>
  <si>
    <t>100790454436</t>
  </si>
  <si>
    <t>6926208346</t>
  </si>
  <si>
    <t>3562016856</t>
  </si>
  <si>
    <t>3562016857</t>
  </si>
  <si>
    <t>3562018698</t>
  </si>
  <si>
    <t>3562017275</t>
  </si>
  <si>
    <t>3562016852</t>
  </si>
  <si>
    <t>3562018733</t>
  </si>
  <si>
    <t>100052616305</t>
  </si>
  <si>
    <t>6928684196</t>
  </si>
  <si>
    <t>3562018693</t>
  </si>
  <si>
    <t>SATYAPAL SINGH BISHT</t>
  </si>
  <si>
    <t>3562018691</t>
  </si>
  <si>
    <t>6923778505</t>
  </si>
  <si>
    <t>3562018690</t>
  </si>
  <si>
    <t>2013722633</t>
  </si>
  <si>
    <t>3562018692</t>
  </si>
  <si>
    <t>3562018732</t>
  </si>
  <si>
    <t>3562018694</t>
  </si>
  <si>
    <t>3562016853</t>
  </si>
  <si>
    <t>3562016855</t>
  </si>
  <si>
    <t>3562019550</t>
  </si>
  <si>
    <t>3562020946</t>
  </si>
  <si>
    <t>Sujeet Kumar Singh</t>
  </si>
  <si>
    <t>Manohar Singh</t>
  </si>
  <si>
    <t xml:space="preserve"> 6929096411</t>
  </si>
  <si>
    <t>3562027185</t>
  </si>
  <si>
    <t>Dakshita  Sisodiya</t>
  </si>
  <si>
    <t>RAJKUMAR</t>
  </si>
  <si>
    <t>101483586839</t>
  </si>
  <si>
    <t xml:space="preserve"> 6929280852</t>
  </si>
  <si>
    <t>3562027478</t>
  </si>
  <si>
    <t>3562029795</t>
  </si>
  <si>
    <t>3562029833</t>
  </si>
  <si>
    <t>JIVAN KISHOR KAM</t>
  </si>
  <si>
    <t>101505827173</t>
  </si>
  <si>
    <t xml:space="preserve"> 6929454146</t>
  </si>
  <si>
    <t>3562029834</t>
  </si>
  <si>
    <t>RAMESH CHAND</t>
  </si>
  <si>
    <t>101191282570</t>
  </si>
  <si>
    <t>6929454183</t>
  </si>
  <si>
    <t>3562029836</t>
  </si>
  <si>
    <t>3562029838</t>
  </si>
  <si>
    <t>Swapan kumar bera</t>
  </si>
  <si>
    <t>RADHANATH BERA</t>
  </si>
  <si>
    <t>101498334854</t>
  </si>
  <si>
    <t xml:space="preserve"> 6929385081</t>
  </si>
  <si>
    <t>3562030289</t>
  </si>
  <si>
    <t>3562001051</t>
  </si>
  <si>
    <t>101462513887</t>
  </si>
  <si>
    <t>Prince  Kumar</t>
  </si>
  <si>
    <t>BHARAT SINGH</t>
  </si>
  <si>
    <t>101398266054</t>
  </si>
  <si>
    <t xml:space="preserve"> 6929454169</t>
  </si>
  <si>
    <t>RAMDEV SINGH</t>
  </si>
  <si>
    <t>101154255142</t>
  </si>
  <si>
    <t xml:space="preserve"> 6929916387</t>
  </si>
  <si>
    <t>Total</t>
  </si>
  <si>
    <t xml:space="preserve">OT Summery </t>
  </si>
  <si>
    <t>OT Hrs</t>
  </si>
  <si>
    <t>Arrear OT Hrs.</t>
  </si>
  <si>
    <t xml:space="preserve">Total OT Hrs. Payble </t>
  </si>
  <si>
    <t xml:space="preserve">Per Hours OT Amount </t>
  </si>
  <si>
    <t>OT Amount 
(A)</t>
  </si>
  <si>
    <t>Net Earning</t>
  </si>
  <si>
    <t>Wage cost (A+B) = C</t>
  </si>
  <si>
    <t>DOE</t>
  </si>
  <si>
    <t>DEEPCHANDRA</t>
  </si>
  <si>
    <t>DHEERAJ SINGH</t>
  </si>
  <si>
    <t>Ramveer Sing</t>
  </si>
  <si>
    <t>Karan Mohan</t>
  </si>
  <si>
    <t xml:space="preserve">F&amp;F </t>
  </si>
  <si>
    <t>Status</t>
  </si>
  <si>
    <t>3562020914</t>
  </si>
  <si>
    <r>
      <rPr>
        <sz val="10"/>
        <rFont val="Times New Roman"/>
        <family val="1"/>
      </rPr>
      <t xml:space="preserve">  </t>
    </r>
    <r>
      <rPr>
        <b/>
        <sz val="12"/>
        <color rgb="FF231F20"/>
        <rFont val="Times New Roman"/>
        <family val="1"/>
      </rPr>
      <t xml:space="preserve">DM INDUSTRIES                                                         </t>
    </r>
  </si>
  <si>
    <t>Salary Slip Oct 2019</t>
  </si>
  <si>
    <t>F-405, New Palam Vihar, Phase-II, Near Dwarka Expressway, Gurgaon - 122017</t>
  </si>
  <si>
    <t>EMP CODE</t>
  </si>
  <si>
    <t>UAN NO</t>
  </si>
  <si>
    <t>ESIC NO</t>
  </si>
  <si>
    <t>Total Day</t>
  </si>
  <si>
    <t>Pay Days</t>
  </si>
  <si>
    <t xml:space="preserve">DOJ
</t>
  </si>
  <si>
    <t>LEAVE</t>
  </si>
  <si>
    <r>
      <rPr>
        <sz val="9"/>
        <color rgb="FF231F20"/>
        <rFont val="Times New Roman"/>
        <family val="1"/>
      </rPr>
      <t>AUTH.</t>
    </r>
  </si>
  <si>
    <r>
      <rPr>
        <sz val="9"/>
        <color rgb="FF231F20"/>
        <rFont val="Times New Roman"/>
        <family val="1"/>
      </rPr>
      <t>BALANCE</t>
    </r>
  </si>
  <si>
    <t>EL</t>
  </si>
  <si>
    <t>NAME</t>
  </si>
  <si>
    <t>CL</t>
  </si>
  <si>
    <t>FATHER NAME</t>
  </si>
  <si>
    <t>UNIT</t>
  </si>
  <si>
    <t>Amount</t>
  </si>
  <si>
    <t>SL</t>
  </si>
  <si>
    <r>
      <rPr>
        <sz val="9"/>
        <color rgb="FF231F20"/>
        <rFont val="Times New Roman"/>
        <family val="1"/>
      </rPr>
      <t>RATES</t>
    </r>
  </si>
  <si>
    <r>
      <rPr>
        <sz val="9"/>
        <color rgb="FF231F20"/>
        <rFont val="Times New Roman"/>
        <family val="1"/>
      </rPr>
      <t>EARNINGS</t>
    </r>
  </si>
  <si>
    <r>
      <rPr>
        <sz val="9"/>
        <color rgb="FF231F20"/>
        <rFont val="Times New Roman"/>
        <family val="1"/>
      </rPr>
      <t>TOTAL</t>
    </r>
  </si>
  <si>
    <r>
      <rPr>
        <sz val="9"/>
        <color rgb="FF231F20"/>
        <rFont val="Times New Roman"/>
        <family val="1"/>
      </rPr>
      <t>DEDUCTIONS</t>
    </r>
  </si>
  <si>
    <r>
      <rPr>
        <sz val="9"/>
        <color rgb="FF231F20"/>
        <rFont val="Times New Roman"/>
        <family val="1"/>
      </rPr>
      <t>NET SALARY</t>
    </r>
  </si>
  <si>
    <t>BASIC</t>
  </si>
  <si>
    <t xml:space="preserve">PF (12%)  </t>
  </si>
  <si>
    <t>HRA</t>
  </si>
  <si>
    <t>ESI (0.75%)</t>
  </si>
  <si>
    <t>CONVEN</t>
  </si>
  <si>
    <t>LWF</t>
  </si>
  <si>
    <r>
      <rPr>
        <sz val="9"/>
        <color rgb="FF231F20"/>
        <rFont val="Times New Roman"/>
        <family val="1"/>
      </rPr>
      <t>SIGNATURE</t>
    </r>
  </si>
  <si>
    <t>SPL.ALLOW</t>
  </si>
  <si>
    <t>ADVANCE</t>
  </si>
  <si>
    <t>OTH.ALLOW</t>
  </si>
  <si>
    <t>OTHER</t>
  </si>
  <si>
    <t>BONUS</t>
  </si>
  <si>
    <t>3562016858</t>
  </si>
  <si>
    <t>LEAVE ALL.</t>
  </si>
  <si>
    <t>ATT.AWARD</t>
  </si>
  <si>
    <t>Desig.</t>
  </si>
  <si>
    <t>3562027184</t>
  </si>
  <si>
    <t>5165</t>
  </si>
  <si>
    <t>4581</t>
  </si>
  <si>
    <t>5166</t>
  </si>
  <si>
    <t>5167</t>
  </si>
  <si>
    <t>5168</t>
  </si>
  <si>
    <t>5169</t>
  </si>
  <si>
    <t>5170</t>
  </si>
  <si>
    <t>5023</t>
  </si>
  <si>
    <t>5178</t>
  </si>
  <si>
    <t>5728</t>
  </si>
  <si>
    <t>6187</t>
  </si>
  <si>
    <t>6188</t>
  </si>
  <si>
    <t>6189</t>
  </si>
  <si>
    <t>6190</t>
  </si>
  <si>
    <t>6191</t>
  </si>
  <si>
    <t>6192</t>
  </si>
  <si>
    <t>6193</t>
  </si>
  <si>
    <t>8209</t>
  </si>
  <si>
    <t>6785</t>
  </si>
  <si>
    <t xml:space="preserve">   </t>
  </si>
  <si>
    <t>Bluedart</t>
  </si>
  <si>
    <t>100019118604</t>
  </si>
  <si>
    <t>6923778767</t>
  </si>
  <si>
    <t>Insurance</t>
  </si>
  <si>
    <t>AAN SINGH</t>
  </si>
  <si>
    <t>VIRENDRA SINGH</t>
  </si>
  <si>
    <t>15/10/2020</t>
  </si>
  <si>
    <t>101159150500</t>
  </si>
  <si>
    <t xml:space="preserve"> 6930503778</t>
  </si>
  <si>
    <t>SURAJ KASHYAP</t>
  </si>
  <si>
    <t>RAMVILASH KASHYAP</t>
  </si>
  <si>
    <t>101505695221</t>
  </si>
  <si>
    <t>100655312597</t>
  </si>
  <si>
    <t>6931232028</t>
  </si>
  <si>
    <t>Kiran NA</t>
  </si>
  <si>
    <t>25/08/2021</t>
  </si>
  <si>
    <t>Tribhuvan Singh Nayal</t>
  </si>
  <si>
    <t>101723112370</t>
  </si>
  <si>
    <t>6931457469</t>
  </si>
  <si>
    <t>Picker</t>
  </si>
  <si>
    <t>Ravi Kumar</t>
  </si>
  <si>
    <t>Kartar Singh</t>
  </si>
  <si>
    <t xml:space="preserve">100878837700 </t>
  </si>
  <si>
    <t xml:space="preserve"> 6933081613</t>
  </si>
  <si>
    <t>DEL111 C-53</t>
  </si>
  <si>
    <t>Devender Sharma</t>
  </si>
  <si>
    <t>Kali Charan</t>
  </si>
  <si>
    <t>Lenovo (India) Private Ltd</t>
  </si>
  <si>
    <t>101356953603</t>
  </si>
  <si>
    <t>6931389214</t>
  </si>
  <si>
    <t>Vinod Kumar</t>
  </si>
  <si>
    <t>Shiv Charan</t>
  </si>
  <si>
    <t>Picker/Packer</t>
  </si>
  <si>
    <t>100408033793</t>
  </si>
  <si>
    <t>6931566992</t>
  </si>
  <si>
    <t>CBT</t>
  </si>
  <si>
    <t>DIFF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</si>
</sst>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* #,##0.00_);_(* \(#,##0.00\);_(* &quot;-&quot;??_);_(@_)"/>
    <numFmt numFmtId="165" formatCode="mmmm/yyyy"/>
    <numFmt numFmtId="166" formatCode="d/mmm/yy;@"/>
    <numFmt numFmtId="167" formatCode="0.0"/>
    <numFmt numFmtId="168" formatCode="[$-409]d/mmm/yy;@"/>
  </numFmts>
  <fonts count="26" x14ac:knownFonts="1">
    <font>
      <sz val="10"/>
      <color theme="1"/>
      <name val="Tahoma"/>
      <charset val="13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ahoma"/>
      <family val="2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sz val="9"/>
      <color rgb="FF231F20"/>
      <name val="Times New Roman"/>
      <family val="1"/>
    </font>
    <font>
      <sz val="9"/>
      <name val="Times New Roman"/>
      <family val="1"/>
    </font>
    <font>
      <sz val="7.5"/>
      <color rgb="FF231F20"/>
      <name val="Times New Roman"/>
      <family val="1"/>
    </font>
    <font>
      <sz val="9"/>
      <color rgb="FF231F20"/>
      <name val="Tahoma"/>
      <family val="2"/>
    </font>
    <font>
      <sz val="10"/>
      <color rgb="FF231F20"/>
      <name val="Tahoma"/>
      <family val="2"/>
    </font>
    <font>
      <b/>
      <sz val="11"/>
      <color rgb="FF231F20"/>
      <name val="Times New Roman"/>
      <family val="1"/>
    </font>
    <font>
      <sz val="10"/>
      <color rgb="FF000000"/>
      <name val="Arial"/>
      <family val="2"/>
    </font>
    <font>
      <b/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</font>
    <font>
      <sz val="10"/>
      <name val="Times New Roman"/>
      <family val="1"/>
    </font>
    <font>
      <b/>
      <sz val="12"/>
      <color rgb="FF231F20"/>
      <name val="Times New Roman"/>
      <family val="1"/>
    </font>
    <font>
      <sz val="10"/>
      <color theme="1"/>
      <name val="Tahoma"/>
      <family val="2"/>
    </font>
    <font>
      <sz val="10"/>
      <name val="Arial"/>
      <family val="2"/>
    </font>
    <font>
      <sz val="11"/>
      <color rgb="FF000000"/>
      <name val="Calibri"/>
      <family val="2"/>
    </font>
    <font>
      <b/>
      <sz val="10"/>
      <color theme="1"/>
      <name val="Tahoma"/>
      <family val="2"/>
    </font>
    <font>
      <sz val="11"/>
      <color theme="1"/>
      <name val="Tahoma"/>
      <family val="2"/>
    </font>
  </fonts>
  <fills count="13">
    <fill>
      <patternFill patternType="none"/>
    </fill>
    <fill>
      <patternFill patternType="gray125"/>
    </fill>
    <fill>
      <patternFill patternType="solid">
        <fgColor rgb="FF66FF9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4506668294322"/>
        <bgColor indexed="64"/>
      </patternFill>
    </fill>
  </fills>
  <borders count="4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231F20"/>
      </left>
      <right/>
      <top/>
      <bottom style="thin">
        <color rgb="FF231F20"/>
      </bottom>
      <diagonal/>
    </border>
    <border>
      <left/>
      <right/>
      <top style="thin">
        <color auto="1"/>
      </top>
      <bottom/>
      <diagonal/>
    </border>
    <border>
      <left style="thin">
        <color rgb="FF231F20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231F20"/>
      </right>
      <top style="thin">
        <color auto="1"/>
      </top>
      <bottom style="thin">
        <color auto="1"/>
      </bottom>
      <diagonal/>
    </border>
    <border>
      <left/>
      <right style="thin">
        <color rgb="FF231F20"/>
      </right>
      <top/>
      <bottom style="thin">
        <color rgb="FF231F2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rgb="FF231F20"/>
      </right>
      <top style="thin">
        <color rgb="FF231F20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rgb="FF231F20"/>
      </right>
      <top/>
      <bottom style="thin">
        <color rgb="FF231F2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rgb="FF231F20"/>
      </right>
      <top style="thin">
        <color rgb="FF231F20"/>
      </top>
      <bottom style="thin">
        <color rgb="FF231F2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231F20"/>
      </right>
      <top style="thin">
        <color auto="1"/>
      </top>
      <bottom style="thin">
        <color auto="1"/>
      </bottom>
      <diagonal/>
    </border>
    <border>
      <left/>
      <right style="thin">
        <color rgb="FF231F20"/>
      </right>
      <top style="thin">
        <color auto="1"/>
      </top>
      <bottom/>
      <diagonal/>
    </border>
    <border>
      <left style="thin">
        <color rgb="FF231F20"/>
      </left>
      <right/>
      <top style="thin">
        <color auto="1"/>
      </top>
      <bottom style="thin">
        <color auto="1"/>
      </bottom>
      <diagonal/>
    </border>
    <border>
      <left style="thin">
        <color rgb="FF231F20"/>
      </left>
      <right/>
      <top style="thin">
        <color rgb="FF231F20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231F20"/>
      </right>
      <top style="thin">
        <color rgb="FF231F20"/>
      </top>
      <bottom/>
      <diagonal/>
    </border>
    <border>
      <left/>
      <right style="thin">
        <color rgb="FF231F20"/>
      </right>
      <top/>
      <bottom/>
      <diagonal/>
    </border>
    <border>
      <left style="thin">
        <color rgb="FF231F20"/>
      </left>
      <right/>
      <top style="thin">
        <color rgb="FF231F20"/>
      </top>
      <bottom/>
      <diagonal/>
    </border>
    <border>
      <left style="thin">
        <color rgb="FF231F20"/>
      </left>
      <right style="thin">
        <color rgb="FF231F20"/>
      </right>
      <top style="thin">
        <color auto="1"/>
      </top>
      <bottom style="thin">
        <color auto="1"/>
      </bottom>
      <diagonal/>
    </border>
    <border>
      <left style="thin">
        <color rgb="FF231F20"/>
      </left>
      <right style="thin">
        <color rgb="FF231F20"/>
      </right>
      <top/>
      <bottom style="thin">
        <color rgb="FF231F20"/>
      </bottom>
      <diagonal/>
    </border>
    <border>
      <left style="thin">
        <color rgb="FF231F20"/>
      </left>
      <right style="thin">
        <color rgb="FF231F20"/>
      </right>
      <top style="thin">
        <color rgb="FF231F20"/>
      </top>
      <bottom/>
      <diagonal/>
    </border>
    <border>
      <left style="thin">
        <color rgb="FF231F20"/>
      </left>
      <right style="thin">
        <color rgb="FF231F20"/>
      </right>
      <top style="thin">
        <color rgb="FF231F20"/>
      </top>
      <bottom style="thin">
        <color rgb="FF231F20"/>
      </bottom>
      <diagonal/>
    </border>
    <border>
      <left/>
      <right style="thin">
        <color rgb="FF231F20"/>
      </right>
      <top style="thin">
        <color rgb="FF231F20"/>
      </top>
      <bottom style="thin">
        <color auto="1"/>
      </bottom>
      <diagonal/>
    </border>
    <border>
      <left style="thin">
        <color rgb="FF231F20"/>
      </left>
      <right/>
      <top style="thin">
        <color rgb="FF231F20"/>
      </top>
      <bottom style="thin">
        <color rgb="FF231F20"/>
      </bottom>
      <diagonal/>
    </border>
    <border>
      <left style="thin">
        <color auto="1"/>
      </left>
      <right/>
      <top style="thin">
        <color rgb="FF231F20"/>
      </top>
      <bottom/>
      <diagonal/>
    </border>
    <border>
      <left style="thin">
        <color auto="1"/>
      </left>
      <right/>
      <top/>
      <bottom style="thin">
        <color rgb="FF231F20"/>
      </bottom>
      <diagonal/>
    </border>
    <border>
      <left/>
      <right/>
      <top style="thin">
        <color rgb="FF231F20"/>
      </top>
      <bottom/>
      <diagonal/>
    </border>
    <border>
      <left/>
      <right/>
      <top/>
      <bottom style="thin">
        <color rgb="FF231F20"/>
      </bottom>
      <diagonal/>
    </border>
    <border>
      <left/>
      <right/>
      <top style="thin">
        <color rgb="FF231F20"/>
      </top>
      <bottom style="thin">
        <color rgb="FF231F20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62">
    <xf numFmtId="0" fontId="0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164" fontId="17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166" fontId="17" fillId="0" borderId="0" applyFill="0" applyBorder="0" applyAlignment="0" applyProtection="0"/>
    <xf numFmtId="0" fontId="18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 applyNumberFormat="0" applyFill="0" applyBorder="0" applyAlignment="0" applyProtection="0"/>
    <xf numFmtId="0" fontId="16" fillId="0" borderId="0"/>
    <xf numFmtId="0" fontId="17" fillId="0" borderId="0"/>
    <xf numFmtId="0" fontId="17" fillId="0" borderId="0" applyNumberFormat="0" applyFill="0" applyBorder="0" applyAlignment="0" applyProtection="0"/>
    <xf numFmtId="0" fontId="21" fillId="0" borderId="0"/>
    <xf numFmtId="0" fontId="22" fillId="0" borderId="0"/>
    <xf numFmtId="166" fontId="22" fillId="0" borderId="0" applyFill="0" applyBorder="0" applyAlignment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164" fontId="22" fillId="0" borderId="0" applyFont="0" applyFill="0" applyBorder="0" applyAlignment="0" applyProtection="0"/>
    <xf numFmtId="0" fontId="23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 applyNumberFormat="0" applyFill="0" applyBorder="0" applyAlignment="0" applyProtection="0"/>
    <xf numFmtId="0" fontId="2" fillId="0" borderId="0"/>
    <xf numFmtId="0" fontId="22" fillId="0" borderId="0"/>
    <xf numFmtId="0" fontId="22" fillId="0" borderId="0" applyNumberFormat="0" applyFill="0" applyBorder="0" applyAlignment="0" applyProtection="0"/>
    <xf numFmtId="0" fontId="1" fillId="0" borderId="0"/>
    <xf numFmtId="0" fontId="17" fillId="0" borderId="0"/>
  </cellStyleXfs>
  <cellXfs count="218">
    <xf numFmtId="0" fontId="0" fillId="0" borderId="0" xfId="0"/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0" borderId="0" xfId="0" applyFont="1" applyProtection="1">
      <protection locked="0"/>
    </xf>
    <xf numFmtId="0" fontId="0" fillId="0" borderId="0" xfId="0" applyAlignment="1" applyProtection="1">
      <alignment horizontal="center"/>
      <protection locked="0"/>
    </xf>
    <xf numFmtId="0" fontId="3" fillId="0" borderId="0" xfId="0" applyFont="1" applyAlignment="1" applyProtection="1">
      <alignment horizontal="left"/>
      <protection locked="0"/>
    </xf>
    <xf numFmtId="165" fontId="0" fillId="0" borderId="0" xfId="0" applyNumberFormat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0" xfId="0" applyFont="1" applyFill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1" xfId="0" applyBorder="1" applyProtection="1">
      <protection locked="0"/>
    </xf>
    <xf numFmtId="14" fontId="0" fillId="0" borderId="1" xfId="0" applyNumberFormat="1" applyBorder="1" applyProtection="1">
      <protection locked="0"/>
    </xf>
    <xf numFmtId="0" fontId="4" fillId="4" borderId="1" xfId="0" applyFont="1" applyFill="1" applyBorder="1" applyAlignment="1">
      <alignment horizontal="left"/>
    </xf>
    <xf numFmtId="0" fontId="3" fillId="5" borderId="1" xfId="0" applyFont="1" applyFill="1" applyBorder="1" applyAlignment="1" applyProtection="1">
      <alignment horizontal="center"/>
      <protection locked="0"/>
    </xf>
    <xf numFmtId="1" fontId="0" fillId="0" borderId="1" xfId="0" applyNumberForma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Protection="1">
      <protection locked="0"/>
    </xf>
    <xf numFmtId="14" fontId="0" fillId="0" borderId="0" xfId="0" applyNumberFormat="1" applyProtection="1">
      <protection locked="0"/>
    </xf>
    <xf numFmtId="0" fontId="0" fillId="0" borderId="0" xfId="0" applyAlignment="1">
      <alignment horizontal="left" vertical="top"/>
    </xf>
    <xf numFmtId="0" fontId="5" fillId="0" borderId="2" xfId="0" applyFont="1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6" fillId="0" borderId="6" xfId="0" applyFont="1" applyBorder="1" applyAlignment="1">
      <alignment horizontal="left" vertical="top"/>
    </xf>
    <xf numFmtId="0" fontId="6" fillId="0" borderId="7" xfId="0" applyFont="1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6" fillId="0" borderId="9" xfId="0" applyFont="1" applyBorder="1" applyAlignment="1">
      <alignment horizontal="left" vertical="top"/>
    </xf>
    <xf numFmtId="0" fontId="6" fillId="0" borderId="10" xfId="0" applyFont="1" applyBorder="1" applyAlignment="1">
      <alignment horizontal="left" vertical="top" wrapText="1"/>
    </xf>
    <xf numFmtId="49" fontId="0" fillId="0" borderId="1" xfId="0" applyNumberFormat="1" applyBorder="1" applyAlignment="1" applyProtection="1">
      <alignment horizontal="left" vertical="top"/>
      <protection locked="0"/>
    </xf>
    <xf numFmtId="0" fontId="0" fillId="0" borderId="7" xfId="0" applyBorder="1" applyAlignment="1">
      <alignment horizontal="left" vertical="top"/>
    </xf>
    <xf numFmtId="14" fontId="0" fillId="0" borderId="7" xfId="0" applyNumberFormat="1" applyBorder="1" applyAlignment="1">
      <alignment horizontal="left" vertical="top"/>
    </xf>
    <xf numFmtId="0" fontId="6" fillId="0" borderId="11" xfId="0" applyFont="1" applyBorder="1" applyAlignment="1">
      <alignment horizontal="left" vertical="top" wrapText="1"/>
    </xf>
    <xf numFmtId="0" fontId="6" fillId="0" borderId="7" xfId="0" applyFont="1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6" fillId="0" borderId="14" xfId="0" applyFont="1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15" xfId="0" applyBorder="1" applyAlignment="1">
      <alignment horizontal="left" vertical="top" wrapText="1"/>
    </xf>
    <xf numFmtId="0" fontId="6" fillId="0" borderId="17" xfId="0" applyFont="1" applyBorder="1" applyAlignment="1">
      <alignment horizontal="left" vertical="top"/>
    </xf>
    <xf numFmtId="0" fontId="0" fillId="0" borderId="17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9" xfId="0" applyBorder="1" applyAlignment="1">
      <alignment horizontal="left" vertical="top" wrapText="1"/>
    </xf>
    <xf numFmtId="0" fontId="6" fillId="0" borderId="20" xfId="0" applyFont="1" applyBorder="1" applyAlignment="1">
      <alignment horizontal="left" vertical="top" wrapText="1"/>
    </xf>
    <xf numFmtId="0" fontId="7" fillId="0" borderId="21" xfId="0" applyFont="1" applyBorder="1" applyAlignment="1">
      <alignment horizontal="left" vertical="top" wrapText="1"/>
    </xf>
    <xf numFmtId="0" fontId="7" fillId="0" borderId="23" xfId="0" applyFont="1" applyBorder="1" applyAlignment="1">
      <alignment horizontal="left" vertical="top" wrapText="1"/>
    </xf>
    <xf numFmtId="0" fontId="8" fillId="0" borderId="14" xfId="0" applyFont="1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2" fontId="8" fillId="0" borderId="8" xfId="0" applyNumberFormat="1" applyFont="1" applyBorder="1" applyAlignment="1">
      <alignment horizontal="left" vertical="top" shrinkToFit="1"/>
    </xf>
    <xf numFmtId="0" fontId="0" fillId="0" borderId="8" xfId="0" applyBorder="1" applyAlignment="1">
      <alignment horizontal="left" vertical="top" wrapText="1"/>
    </xf>
    <xf numFmtId="0" fontId="0" fillId="0" borderId="26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2" fontId="8" fillId="0" borderId="15" xfId="0" applyNumberFormat="1" applyFont="1" applyBorder="1" applyAlignment="1">
      <alignment horizontal="left" vertical="top" shrinkToFit="1"/>
    </xf>
    <xf numFmtId="2" fontId="8" fillId="0" borderId="26" xfId="0" applyNumberFormat="1" applyFont="1" applyBorder="1" applyAlignment="1">
      <alignment horizontal="left" vertical="top" shrinkToFit="1"/>
    </xf>
    <xf numFmtId="0" fontId="8" fillId="0" borderId="17" xfId="0" applyFont="1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9" fillId="0" borderId="4" xfId="0" applyFont="1" applyBorder="1" applyAlignment="1">
      <alignment horizontal="left" vertical="top"/>
    </xf>
    <xf numFmtId="0" fontId="10" fillId="0" borderId="12" xfId="0" applyFont="1" applyBorder="1" applyAlignment="1">
      <alignment horizontal="left" vertical="top"/>
    </xf>
    <xf numFmtId="0" fontId="10" fillId="0" borderId="19" xfId="0" applyFont="1" applyBorder="1" applyAlignment="1">
      <alignment horizontal="left" vertical="top"/>
    </xf>
    <xf numFmtId="0" fontId="10" fillId="0" borderId="17" xfId="0" applyFont="1" applyBorder="1" applyAlignment="1">
      <alignment horizontal="left" vertical="top"/>
    </xf>
    <xf numFmtId="0" fontId="0" fillId="0" borderId="23" xfId="0" applyBorder="1" applyAlignment="1">
      <alignment horizontal="left" vertical="top"/>
    </xf>
    <xf numFmtId="0" fontId="7" fillId="0" borderId="30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2" fontId="0" fillId="0" borderId="0" xfId="0" applyNumberFormat="1" applyAlignment="1">
      <alignment horizontal="left" vertical="top"/>
    </xf>
    <xf numFmtId="1" fontId="6" fillId="0" borderId="31" xfId="0" applyNumberFormat="1" applyFont="1" applyBorder="1" applyAlignment="1">
      <alignment horizontal="left" vertical="top" shrinkToFit="1"/>
    </xf>
    <xf numFmtId="1" fontId="6" fillId="0" borderId="11" xfId="0" applyNumberFormat="1" applyFont="1" applyBorder="1" applyAlignment="1">
      <alignment horizontal="left" vertical="top" shrinkToFit="1"/>
    </xf>
    <xf numFmtId="1" fontId="6" fillId="0" borderId="33" xfId="0" applyNumberFormat="1" applyFont="1" applyBorder="1" applyAlignment="1">
      <alignment horizontal="left" vertical="top" shrinkToFit="1"/>
    </xf>
    <xf numFmtId="1" fontId="6" fillId="0" borderId="20" xfId="0" applyNumberFormat="1" applyFont="1" applyBorder="1" applyAlignment="1">
      <alignment horizontal="left" vertical="top" shrinkToFit="1"/>
    </xf>
    <xf numFmtId="0" fontId="0" fillId="0" borderId="15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2" fontId="10" fillId="0" borderId="19" xfId="0" applyNumberFormat="1" applyFont="1" applyBorder="1" applyAlignment="1">
      <alignment horizontal="left" vertical="top"/>
    </xf>
    <xf numFmtId="49" fontId="0" fillId="0" borderId="1" xfId="0" applyNumberFormat="1" applyBorder="1" applyAlignment="1" applyProtection="1">
      <alignment horizontal="center"/>
      <protection locked="0"/>
    </xf>
    <xf numFmtId="1" fontId="0" fillId="0" borderId="0" xfId="0" applyNumberFormat="1" applyAlignment="1">
      <alignment horizontal="left" vertical="top"/>
    </xf>
    <xf numFmtId="49" fontId="12" fillId="11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 applyProtection="1">
      <protection locked="0"/>
    </xf>
    <xf numFmtId="167" fontId="0" fillId="0" borderId="1" xfId="0" applyNumberFormat="1" applyBorder="1" applyAlignment="1">
      <alignment horizontal="left" vertical="top" wrapText="1"/>
    </xf>
    <xf numFmtId="0" fontId="0" fillId="0" borderId="1" xfId="0" applyBorder="1" applyAlignment="1" applyProtection="1">
      <alignment horizontal="left" vertical="top"/>
      <protection locked="0"/>
    </xf>
    <xf numFmtId="0" fontId="10" fillId="0" borderId="40" xfId="0" applyFont="1" applyBorder="1" applyAlignment="1">
      <alignment horizontal="left" vertical="top"/>
    </xf>
    <xf numFmtId="0" fontId="10" fillId="0" borderId="20" xfId="0" applyFont="1" applyBorder="1" applyAlignment="1">
      <alignment horizontal="left" vertical="top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1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/>
    </xf>
    <xf numFmtId="0" fontId="13" fillId="0" borderId="0" xfId="0" applyFont="1" applyAlignment="1">
      <alignment horizontal="left"/>
    </xf>
    <xf numFmtId="0" fontId="3" fillId="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1" fontId="0" fillId="0" borderId="0" xfId="0" applyNumberFormat="1" applyAlignment="1">
      <alignment horizontal="center"/>
    </xf>
    <xf numFmtId="0" fontId="3" fillId="12" borderId="2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0" fillId="0" borderId="1" xfId="0" applyBorder="1"/>
    <xf numFmtId="1" fontId="0" fillId="0" borderId="1" xfId="0" applyNumberFormat="1" applyBorder="1"/>
    <xf numFmtId="1" fontId="3" fillId="0" borderId="1" xfId="0" applyNumberFormat="1" applyFont="1" applyBorder="1"/>
    <xf numFmtId="0" fontId="3" fillId="0" borderId="0" xfId="0" applyFont="1"/>
    <xf numFmtId="1" fontId="0" fillId="0" borderId="0" xfId="0" applyNumberFormat="1"/>
    <xf numFmtId="1" fontId="3" fillId="0" borderId="0" xfId="0" applyNumberFormat="1" applyFont="1"/>
    <xf numFmtId="0" fontId="3" fillId="0" borderId="0" xfId="0" applyFont="1" applyAlignment="1" applyProtection="1">
      <alignment horizontal="center" vertical="center" wrapText="1"/>
      <protection locked="0"/>
    </xf>
    <xf numFmtId="49" fontId="14" fillId="0" borderId="1" xfId="0" applyNumberFormat="1" applyFont="1" applyBorder="1" applyAlignment="1">
      <alignment horizontal="left" vertical="center" readingOrder="1"/>
    </xf>
    <xf numFmtId="0" fontId="0" fillId="0" borderId="1" xfId="0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0" fillId="0" borderId="0" xfId="0" applyNumberFormat="1" applyProtection="1">
      <protection locked="0"/>
    </xf>
    <xf numFmtId="1" fontId="0" fillId="0" borderId="1" xfId="0" applyNumberFormat="1" applyBorder="1" applyProtection="1">
      <protection locked="0"/>
    </xf>
    <xf numFmtId="1" fontId="3" fillId="0" borderId="0" xfId="0" applyNumberFormat="1" applyFont="1" applyProtection="1">
      <protection locked="0"/>
    </xf>
    <xf numFmtId="1" fontId="3" fillId="0" borderId="1" xfId="0" applyNumberFormat="1" applyFont="1" applyBorder="1" applyProtection="1">
      <protection locked="0"/>
    </xf>
    <xf numFmtId="14" fontId="0" fillId="0" borderId="1" xfId="0" applyNumberFormat="1" applyBorder="1"/>
    <xf numFmtId="49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 applyProtection="1">
      <alignment horizontal="center"/>
      <protection locked="0"/>
    </xf>
    <xf numFmtId="0" fontId="12" fillId="11" borderId="1" xfId="0" applyFont="1" applyFill="1" applyBorder="1" applyAlignment="1">
      <alignment horizontal="center" vertical="center"/>
    </xf>
    <xf numFmtId="0" fontId="15" fillId="11" borderId="1" xfId="0" applyFont="1" applyFill="1" applyBorder="1" applyAlignment="1">
      <alignment horizontal="center" readingOrder="1"/>
    </xf>
    <xf numFmtId="0" fontId="15" fillId="0" borderId="1" xfId="0" applyFont="1" applyBorder="1" applyAlignment="1">
      <alignment horizontal="center" readingOrder="1"/>
    </xf>
    <xf numFmtId="1" fontId="0" fillId="4" borderId="1" xfId="0" applyNumberFormat="1" applyFill="1" applyBorder="1" applyAlignment="1" applyProtection="1">
      <alignment horizontal="center"/>
      <protection locked="0"/>
    </xf>
    <xf numFmtId="1" fontId="0" fillId="0" borderId="1" xfId="0" quotePrefix="1" applyNumberFormat="1" applyBorder="1" applyAlignment="1" applyProtection="1">
      <alignment horizontal="center"/>
      <protection locked="0"/>
    </xf>
    <xf numFmtId="0" fontId="0" fillId="0" borderId="1" xfId="0" quotePrefix="1" applyBorder="1" applyAlignment="1" applyProtection="1">
      <alignment horizontal="center"/>
      <protection locked="0"/>
    </xf>
    <xf numFmtId="1" fontId="0" fillId="0" borderId="1" xfId="0" quotePrefix="1" applyNumberFormat="1" applyBorder="1" applyAlignment="1">
      <alignment horizontal="center" vertical="center"/>
    </xf>
    <xf numFmtId="0" fontId="0" fillId="0" borderId="0" xfId="0" quotePrefix="1" applyProtection="1">
      <protection locked="0"/>
    </xf>
    <xf numFmtId="14" fontId="0" fillId="0" borderId="1" xfId="0" quotePrefix="1" applyNumberFormat="1" applyBorder="1" applyProtection="1">
      <protection locked="0"/>
    </xf>
    <xf numFmtId="14" fontId="0" fillId="0" borderId="0" xfId="0" quotePrefix="1" applyNumberFormat="1" applyProtection="1">
      <protection locked="0"/>
    </xf>
    <xf numFmtId="49" fontId="0" fillId="0" borderId="1" xfId="0" quotePrefix="1" applyNumberFormat="1" applyBorder="1" applyAlignment="1" applyProtection="1">
      <alignment horizontal="center"/>
      <protection locked="0"/>
    </xf>
    <xf numFmtId="49" fontId="0" fillId="0" borderId="1" xfId="0" quotePrefix="1" applyNumberFormat="1" applyBorder="1" applyAlignment="1">
      <alignment horizontal="center" vertical="center"/>
    </xf>
    <xf numFmtId="49" fontId="0" fillId="0" borderId="1" xfId="0" quotePrefix="1" applyNumberFormat="1" applyBorder="1"/>
    <xf numFmtId="49" fontId="0" fillId="0" borderId="1" xfId="0" quotePrefix="1" applyNumberFormat="1" applyBorder="1" applyAlignment="1">
      <alignment horizontal="left"/>
    </xf>
    <xf numFmtId="0" fontId="0" fillId="0" borderId="1" xfId="0" quotePrefix="1" applyBorder="1" applyAlignment="1">
      <alignment horizontal="left"/>
    </xf>
    <xf numFmtId="0" fontId="4" fillId="0" borderId="1" xfId="0" quotePrefix="1" applyFont="1" applyBorder="1" applyAlignment="1">
      <alignment horizontal="center" vertical="center"/>
    </xf>
    <xf numFmtId="0" fontId="0" fillId="0" borderId="7" xfId="0" quotePrefix="1" applyBorder="1" applyAlignment="1">
      <alignment horizontal="left" vertical="top"/>
    </xf>
    <xf numFmtId="1" fontId="24" fillId="0" borderId="1" xfId="0" applyNumberFormat="1" applyFont="1" applyBorder="1" applyProtection="1">
      <protection locked="0"/>
    </xf>
    <xf numFmtId="0" fontId="0" fillId="0" borderId="1" xfId="0" quotePrefix="1" applyBorder="1"/>
    <xf numFmtId="2" fontId="0" fillId="0" borderId="1" xfId="0" applyNumberFormat="1" applyBorder="1" applyAlignment="1">
      <alignment horizontal="center"/>
    </xf>
    <xf numFmtId="0" fontId="25" fillId="4" borderId="41" xfId="0" applyFont="1" applyFill="1" applyBorder="1" applyProtection="1">
      <protection locked="0"/>
    </xf>
    <xf numFmtId="1" fontId="25" fillId="4" borderId="41" xfId="0" applyNumberFormat="1" applyFont="1" applyFill="1" applyBorder="1" applyProtection="1">
      <protection locked="0"/>
    </xf>
    <xf numFmtId="167" fontId="25" fillId="4" borderId="41" xfId="0" applyNumberFormat="1" applyFont="1" applyFill="1" applyBorder="1" applyProtection="1">
      <protection locked="0"/>
    </xf>
    <xf numFmtId="0" fontId="14" fillId="0" borderId="1" xfId="0" applyNumberFormat="1" applyFont="1" applyBorder="1" applyAlignment="1">
      <alignment horizontal="left" vertical="center" readingOrder="1"/>
    </xf>
    <xf numFmtId="0" fontId="0" fillId="0" borderId="1" xfId="0" applyBorder="1" applyProtection="1">
      <protection locked="0"/>
    </xf>
    <xf numFmtId="14" fontId="0" fillId="0" borderId="1" xfId="0" applyNumberFormat="1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1" fontId="0" fillId="0" borderId="1" xfId="0" applyNumberFormat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14" fontId="0" fillId="0" borderId="1" xfId="0" applyNumberFormat="1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49" fontId="0" fillId="0" borderId="1" xfId="0" applyNumberFormat="1" applyBorder="1" applyAlignment="1" applyProtection="1">
      <alignment horizontal="center"/>
      <protection locked="0"/>
    </xf>
    <xf numFmtId="1" fontId="0" fillId="0" borderId="1" xfId="0" applyNumberFormat="1" applyBorder="1" applyAlignment="1" applyProtection="1">
      <alignment horizontal="center"/>
      <protection locked="0"/>
    </xf>
    <xf numFmtId="1" fontId="0" fillId="0" borderId="1" xfId="0" applyNumberFormat="1" applyBorder="1" applyProtection="1">
      <protection locked="0"/>
    </xf>
    <xf numFmtId="1" fontId="3" fillId="0" borderId="1" xfId="0" applyNumberFormat="1" applyFont="1" applyBorder="1" applyProtection="1">
      <protection locked="0"/>
    </xf>
    <xf numFmtId="1" fontId="0" fillId="0" borderId="1" xfId="0" quotePrefix="1" applyNumberFormat="1" applyBorder="1" applyAlignment="1" applyProtection="1">
      <alignment horizontal="center"/>
      <protection locked="0"/>
    </xf>
    <xf numFmtId="168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 applyProtection="1">
      <alignment horizontal="center"/>
      <protection locked="0"/>
    </xf>
    <xf numFmtId="0" fontId="0" fillId="0" borderId="0" xfId="0" applyBorder="1" applyAlignment="1" applyProtection="1">
      <alignment horizontal="center"/>
      <protection locked="0"/>
    </xf>
    <xf numFmtId="49" fontId="0" fillId="0" borderId="1" xfId="0" applyNumberFormat="1" applyBorder="1" applyAlignment="1" applyProtection="1">
      <alignment horizontal="left" readingOrder="1"/>
      <protection locked="0"/>
    </xf>
    <xf numFmtId="49" fontId="0" fillId="0" borderId="1" xfId="0" applyNumberFormat="1" applyBorder="1" applyAlignment="1">
      <alignment horizontal="left" vertical="center" readingOrder="1"/>
    </xf>
    <xf numFmtId="0" fontId="3" fillId="9" borderId="1" xfId="0" applyFont="1" applyFill="1" applyBorder="1" applyAlignment="1" applyProtection="1">
      <alignment horizontal="center"/>
      <protection locked="0"/>
    </xf>
    <xf numFmtId="0" fontId="3" fillId="10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 applyProtection="1">
      <alignment horizontal="center"/>
      <protection locked="0"/>
    </xf>
    <xf numFmtId="0" fontId="3" fillId="6" borderId="1" xfId="0" applyFont="1" applyFill="1" applyBorder="1" applyAlignment="1" applyProtection="1">
      <alignment horizontal="center"/>
      <protection locked="0"/>
    </xf>
    <xf numFmtId="0" fontId="3" fillId="7" borderId="1" xfId="0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/>
    </xf>
    <xf numFmtId="0" fontId="3" fillId="5" borderId="17" xfId="0" applyFont="1" applyFill="1" applyBorder="1" applyAlignment="1">
      <alignment horizontal="center"/>
    </xf>
    <xf numFmtId="0" fontId="3" fillId="5" borderId="18" xfId="0" applyFont="1" applyFill="1" applyBorder="1" applyAlignment="1">
      <alignment horizontal="center"/>
    </xf>
    <xf numFmtId="0" fontId="3" fillId="6" borderId="18" xfId="0" applyFont="1" applyFill="1" applyBorder="1" applyAlignment="1">
      <alignment horizontal="center"/>
    </xf>
    <xf numFmtId="0" fontId="3" fillId="6" borderId="19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0" borderId="17" xfId="0" applyFont="1" applyFill="1" applyBorder="1" applyAlignment="1">
      <alignment horizontal="center"/>
    </xf>
    <xf numFmtId="0" fontId="3" fillId="10" borderId="18" xfId="0" applyFont="1" applyFill="1" applyBorder="1" applyAlignment="1">
      <alignment horizontal="center"/>
    </xf>
    <xf numFmtId="0" fontId="0" fillId="0" borderId="3" xfId="0" applyBorder="1" applyAlignment="1">
      <alignment horizontal="center" vertical="top"/>
    </xf>
    <xf numFmtId="0" fontId="0" fillId="0" borderId="21" xfId="0" applyBorder="1" applyAlignment="1">
      <alignment horizontal="center" vertical="top"/>
    </xf>
    <xf numFmtId="0" fontId="7" fillId="0" borderId="2" xfId="0" applyFont="1" applyBorder="1" applyAlignment="1">
      <alignment horizontal="left" vertical="top" wrapText="1"/>
    </xf>
    <xf numFmtId="0" fontId="7" fillId="0" borderId="21" xfId="0" applyFont="1" applyBorder="1" applyAlignment="1">
      <alignment horizontal="left" vertical="top" wrapText="1"/>
    </xf>
    <xf numFmtId="0" fontId="7" fillId="0" borderId="22" xfId="0" applyFont="1" applyBorder="1" applyAlignment="1">
      <alignment horizontal="left" vertical="top" wrapText="1"/>
    </xf>
    <xf numFmtId="0" fontId="7" fillId="0" borderId="24" xfId="0" applyFont="1" applyBorder="1" applyAlignment="1">
      <alignment horizontal="left" vertical="top" wrapText="1"/>
    </xf>
    <xf numFmtId="0" fontId="7" fillId="0" borderId="25" xfId="0" applyFont="1" applyBorder="1" applyAlignment="1">
      <alignment horizontal="left" vertical="top" wrapText="1"/>
    </xf>
    <xf numFmtId="0" fontId="7" fillId="0" borderId="34" xfId="0" applyFont="1" applyBorder="1" applyAlignment="1">
      <alignment horizontal="left" vertical="top" wrapText="1"/>
    </xf>
    <xf numFmtId="0" fontId="7" fillId="0" borderId="35" xfId="0" applyFont="1" applyBorder="1" applyAlignment="1">
      <alignment horizontal="left" vertical="top" wrapText="1"/>
    </xf>
    <xf numFmtId="0" fontId="7" fillId="0" borderId="20" xfId="0" applyFont="1" applyBorder="1" applyAlignment="1">
      <alignment horizontal="left" vertical="top" wrapText="1"/>
    </xf>
    <xf numFmtId="2" fontId="8" fillId="0" borderId="7" xfId="0" applyNumberFormat="1" applyFont="1" applyBorder="1" applyAlignment="1">
      <alignment horizontal="left" vertical="top" shrinkToFit="1"/>
    </xf>
    <xf numFmtId="2" fontId="8" fillId="0" borderId="8" xfId="0" applyNumberFormat="1" applyFont="1" applyBorder="1" applyAlignment="1">
      <alignment horizontal="left" vertical="top" shrinkToFit="1"/>
    </xf>
    <xf numFmtId="0" fontId="0" fillId="0" borderId="36" xfId="0" applyBorder="1" applyAlignment="1">
      <alignment horizontal="left" vertical="top" wrapText="1"/>
    </xf>
    <xf numFmtId="0" fontId="0" fillId="0" borderId="27" xfId="0" applyBorder="1" applyAlignment="1">
      <alignment horizontal="left" vertical="top" wrapText="1"/>
    </xf>
    <xf numFmtId="2" fontId="8" fillId="0" borderId="14" xfId="0" applyNumberFormat="1" applyFont="1" applyBorder="1" applyAlignment="1">
      <alignment horizontal="left" vertical="top" shrinkToFit="1"/>
    </xf>
    <xf numFmtId="2" fontId="8" fillId="0" borderId="15" xfId="0" applyNumberFormat="1" applyFont="1" applyBorder="1" applyAlignment="1">
      <alignment horizontal="left" vertical="top" shrinkToFit="1"/>
    </xf>
    <xf numFmtId="2" fontId="11" fillId="0" borderId="37" xfId="0" applyNumberFormat="1" applyFont="1" applyBorder="1" applyAlignment="1">
      <alignment horizontal="left" vertical="top" shrinkToFit="1"/>
    </xf>
    <xf numFmtId="2" fontId="11" fillId="0" borderId="11" xfId="0" applyNumberFormat="1" applyFont="1" applyBorder="1" applyAlignment="1">
      <alignment horizontal="left" vertical="top" shrinkToFit="1"/>
    </xf>
    <xf numFmtId="2" fontId="8" fillId="0" borderId="17" xfId="0" applyNumberFormat="1" applyFont="1" applyBorder="1" applyAlignment="1">
      <alignment horizontal="left" vertical="top" shrinkToFit="1"/>
    </xf>
    <xf numFmtId="2" fontId="8" fillId="0" borderId="19" xfId="0" applyNumberFormat="1" applyFont="1" applyBorder="1" applyAlignment="1">
      <alignment horizontal="left" vertical="top" shrinkToFit="1"/>
    </xf>
    <xf numFmtId="1" fontId="6" fillId="0" borderId="32" xfId="0" applyNumberFormat="1" applyFont="1" applyBorder="1" applyAlignment="1">
      <alignment horizontal="left" vertical="top" shrinkToFit="1"/>
    </xf>
    <xf numFmtId="1" fontId="6" fillId="0" borderId="31" xfId="0" applyNumberFormat="1" applyFont="1" applyBorder="1" applyAlignment="1">
      <alignment horizontal="left" vertical="top" shrinkToFit="1"/>
    </xf>
    <xf numFmtId="0" fontId="7" fillId="0" borderId="36" xfId="0" applyFont="1" applyBorder="1" applyAlignment="1">
      <alignment horizontal="left" vertical="top" wrapText="1"/>
    </xf>
    <xf numFmtId="0" fontId="7" fillId="0" borderId="27" xfId="0" applyFont="1" applyBorder="1" applyAlignment="1">
      <alignment horizontal="left" vertical="top" wrapText="1"/>
    </xf>
    <xf numFmtId="0" fontId="7" fillId="0" borderId="14" xfId="0" applyFont="1" applyBorder="1" applyAlignment="1">
      <alignment horizontal="left" vertical="top" wrapText="1"/>
    </xf>
    <xf numFmtId="0" fontId="7" fillId="0" borderId="28" xfId="0" applyFont="1" applyBorder="1" applyAlignment="1">
      <alignment horizontal="left" vertical="top" wrapText="1"/>
    </xf>
    <xf numFmtId="0" fontId="7" fillId="0" borderId="37" xfId="0" applyFont="1" applyBorder="1" applyAlignment="1">
      <alignment horizontal="left" vertical="top" wrapText="1"/>
    </xf>
    <xf numFmtId="0" fontId="7" fillId="0" borderId="11" xfId="0" applyFont="1" applyBorder="1" applyAlignment="1">
      <alignment horizontal="left" vertical="top" wrapText="1"/>
    </xf>
    <xf numFmtId="2" fontId="10" fillId="0" borderId="2" xfId="0" applyNumberFormat="1" applyFont="1" applyBorder="1" applyAlignment="1">
      <alignment horizontal="left" vertical="top"/>
    </xf>
    <xf numFmtId="2" fontId="10" fillId="0" borderId="21" xfId="0" applyNumberFormat="1" applyFont="1" applyBorder="1" applyAlignment="1">
      <alignment horizontal="left" vertical="top"/>
    </xf>
    <xf numFmtId="0" fontId="7" fillId="0" borderId="15" xfId="0" applyFont="1" applyBorder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7" fillId="0" borderId="6" xfId="0" applyFont="1" applyBorder="1" applyAlignment="1">
      <alignment horizontal="left" vertical="top" wrapText="1"/>
    </xf>
    <xf numFmtId="0" fontId="7" fillId="0" borderId="29" xfId="0" applyFont="1" applyBorder="1" applyAlignment="1">
      <alignment horizontal="left" vertical="top" wrapText="1"/>
    </xf>
    <xf numFmtId="0" fontId="7" fillId="0" borderId="38" xfId="0" applyFont="1" applyBorder="1" applyAlignment="1">
      <alignment horizontal="left" vertical="top" wrapText="1"/>
    </xf>
    <xf numFmtId="2" fontId="8" fillId="0" borderId="5" xfId="0" applyNumberFormat="1" applyFont="1" applyBorder="1" applyAlignment="1">
      <alignment horizontal="left" vertical="top" shrinkToFit="1"/>
    </xf>
    <xf numFmtId="0" fontId="0" fillId="0" borderId="38" xfId="0" applyBorder="1" applyAlignment="1">
      <alignment horizontal="left" vertical="top" wrapText="1"/>
    </xf>
    <xf numFmtId="2" fontId="8" fillId="0" borderId="0" xfId="0" applyNumberFormat="1" applyFont="1" applyAlignment="1">
      <alignment horizontal="left" vertical="top" shrinkToFit="1"/>
    </xf>
    <xf numFmtId="2" fontId="11" fillId="0" borderId="39" xfId="0" applyNumberFormat="1" applyFont="1" applyBorder="1" applyAlignment="1">
      <alignment horizontal="left" vertical="top" shrinkToFit="1"/>
    </xf>
    <xf numFmtId="1" fontId="6" fillId="0" borderId="27" xfId="0" applyNumberFormat="1" applyFont="1" applyBorder="1" applyAlignment="1">
      <alignment horizontal="left" vertical="top" shrinkToFit="1"/>
    </xf>
    <xf numFmtId="1" fontId="6" fillId="0" borderId="11" xfId="0" applyNumberFormat="1" applyFont="1" applyBorder="1" applyAlignment="1">
      <alignment horizontal="left" vertical="top" shrinkToFit="1"/>
    </xf>
    <xf numFmtId="2" fontId="8" fillId="0" borderId="18" xfId="0" applyNumberFormat="1" applyFont="1" applyBorder="1" applyAlignment="1">
      <alignment horizontal="left" vertical="top" shrinkToFit="1"/>
    </xf>
    <xf numFmtId="2" fontId="10" fillId="0" borderId="17" xfId="0" applyNumberFormat="1" applyFont="1" applyBorder="1" applyAlignment="1">
      <alignment horizontal="left" vertical="top"/>
    </xf>
    <xf numFmtId="2" fontId="10" fillId="0" borderId="19" xfId="0" applyNumberFormat="1" applyFont="1" applyBorder="1" applyAlignment="1">
      <alignment horizontal="left" vertical="top"/>
    </xf>
    <xf numFmtId="0" fontId="10" fillId="0" borderId="19" xfId="0" applyFont="1" applyBorder="1" applyAlignment="1">
      <alignment horizontal="left" vertical="top"/>
    </xf>
    <xf numFmtId="0" fontId="7" fillId="0" borderId="39" xfId="0" applyFont="1" applyBorder="1" applyAlignment="1">
      <alignment horizontal="left" vertical="top" wrapText="1"/>
    </xf>
    <xf numFmtId="0" fontId="6" fillId="0" borderId="27" xfId="0" applyFont="1" applyBorder="1" applyAlignment="1">
      <alignment horizontal="left" vertical="top" wrapText="1"/>
    </xf>
    <xf numFmtId="0" fontId="0" fillId="0" borderId="3" xfId="0" applyBorder="1" applyAlignment="1">
      <alignment horizontal="left" vertical="top"/>
    </xf>
    <xf numFmtId="0" fontId="0" fillId="0" borderId="21" xfId="0" applyBorder="1" applyAlignment="1">
      <alignment horizontal="left" vertical="top"/>
    </xf>
    <xf numFmtId="0" fontId="6" fillId="0" borderId="13" xfId="0" applyFont="1" applyBorder="1" applyAlignment="1">
      <alignment horizontal="left" vertical="top" wrapText="1"/>
    </xf>
    <xf numFmtId="0" fontId="6" fillId="0" borderId="16" xfId="0" applyFont="1" applyBorder="1" applyAlignment="1">
      <alignment horizontal="left" vertical="top" wrapText="1"/>
    </xf>
  </cellXfs>
  <cellStyles count="62">
    <cellStyle name=" Task]_x000d__x000a_TaskName=Scan At_x000d__x000a_TaskID=3_x000d__x000a_WorkstationName=SmarTone_x000d__x000a_LastExecuted=0_x000d__x000a_LastSt" xfId="1"/>
    <cellStyle name=" Task]_x000d__x000a_TaskName=Scan At_x000d__x000a_TaskID=3_x000d__x000a_WorkstationName=SmarTone_x000d__x000a_LastExecuted=0_x000d__x000a_LastSt 12" xfId="8"/>
    <cellStyle name=" Task]_x000d__x000a_TaskName=Scan At_x000d__x000a_TaskID=3_x000d__x000a_WorkstationName=SmarTone_x000d__x000a_LastExecuted=0_x000d__x000a_LastSt 12 2" xfId="5"/>
    <cellStyle name=" Task]_x000d__x000a_TaskName=Scan At_x000d__x000a_TaskID=3_x000d__x000a_WorkstationName=SmarTone_x000d__x000a_LastExecuted=0_x000d__x000a_LastSt 12 2 2" xfId="36"/>
    <cellStyle name=" Task]_x000d__x000a_TaskName=Scan At_x000d__x000a_TaskID=3_x000d__x000a_WorkstationName=SmarTone_x000d__x000a_LastExecuted=0_x000d__x000a_LastSt 12 3" xfId="35"/>
    <cellStyle name=" Task]_x000d__x000a_TaskName=Scan At_x000d__x000a_TaskID=3_x000d__x000a_WorkstationName=SmarTone_x000d__x000a_LastExecuted=0_x000d__x000a_LastSt 17" xfId="9"/>
    <cellStyle name=" Task]_x000d__x000a_TaskName=Scan At_x000d__x000a_TaskID=3_x000d__x000a_WorkstationName=SmarTone_x000d__x000a_LastExecuted=0_x000d__x000a_LastSt 17 2" xfId="37"/>
    <cellStyle name=" Task]_x000d__x000a_TaskName=Scan At_x000d__x000a_TaskID=3_x000d__x000a_WorkstationName=SmarTone_x000d__x000a_LastExecuted=0_x000d__x000a_LastSt 2" xfId="11"/>
    <cellStyle name=" Task]_x000d__x000a_TaskName=Scan At_x000d__x000a_TaskID=3_x000d__x000a_WorkstationName=SmarTone_x000d__x000a_LastExecuted=0_x000d__x000a_LastSt 2 2" xfId="38"/>
    <cellStyle name=" Task]_x000d__x000a_TaskName=Scan At_x000d__x000a_TaskID=3_x000d__x000a_WorkstationName=SmarTone_x000d__x000a_LastExecuted=0_x000d__x000a_LastSt 22" xfId="10"/>
    <cellStyle name=" Task]_x000d__x000a_TaskName=Scan At_x000d__x000a_TaskID=3_x000d__x000a_WorkstationName=SmarTone_x000d__x000a_LastExecuted=0_x000d__x000a_LastSt 22 2" xfId="39"/>
    <cellStyle name=" Task]_x000d__x000a_TaskName=Scan At_x000d__x000a_TaskID=3_x000d__x000a_WorkstationName=SmarTone_x000d__x000a_LastExecuted=0_x000d__x000a_LastSt 3" xfId="34"/>
    <cellStyle name="=C:\WINNT\SYSTEM32\COMMAND.COM" xfId="4"/>
    <cellStyle name="=C:\WINNT\SYSTEM32\COMMAND.COM 2" xfId="12"/>
    <cellStyle name="=C:\WINNT\SYSTEM32\COMMAND.COM 2 2" xfId="41"/>
    <cellStyle name="=C:\WINNT\SYSTEM32\COMMAND.COM 3" xfId="2"/>
    <cellStyle name="=C:\WINNT\SYSTEM32\COMMAND.COM 3 2" xfId="42"/>
    <cellStyle name="=C:\WINNT\SYSTEM32\COMMAND.COM 4" xfId="40"/>
    <cellStyle name="Comma 2" xfId="13"/>
    <cellStyle name="Comma 2 2" xfId="7"/>
    <cellStyle name="Comma 2 2 2" xfId="43"/>
    <cellStyle name="Comma 2 3" xfId="32"/>
    <cellStyle name="Excel Built-in Normal" xfId="14"/>
    <cellStyle name="Excel Built-in Normal 2" xfId="44"/>
    <cellStyle name="Nor}al" xfId="3"/>
    <cellStyle name="Nor}al 2" xfId="45"/>
    <cellStyle name="Normal" xfId="0" builtinId="0"/>
    <cellStyle name="Normal 2" xfId="6"/>
    <cellStyle name="Normal 2 2" xfId="15"/>
    <cellStyle name="Normal 2 2 2" xfId="33"/>
    <cellStyle name="Normal 2 3" xfId="16"/>
    <cellStyle name="Normal 2 3 2" xfId="46"/>
    <cellStyle name="Normal 2 4" xfId="31"/>
    <cellStyle name="Normal 25" xfId="17"/>
    <cellStyle name="Normal 25 2" xfId="47"/>
    <cellStyle name="Normal 3" xfId="18"/>
    <cellStyle name="Normal 3 2" xfId="19"/>
    <cellStyle name="Normal 3 2 2" xfId="49"/>
    <cellStyle name="Normal 3 3" xfId="48"/>
    <cellStyle name="Normal 3 4" xfId="61"/>
    <cellStyle name="Normal 31" xfId="20"/>
    <cellStyle name="Normal 31 2" xfId="50"/>
    <cellStyle name="Normal 31 3" xfId="60"/>
    <cellStyle name="Normal 33" xfId="21"/>
    <cellStyle name="Normal 33 2" xfId="51"/>
    <cellStyle name="Normal 34" xfId="22"/>
    <cellStyle name="Normal 34 2" xfId="52"/>
    <cellStyle name="Normal 35" xfId="23"/>
    <cellStyle name="Normal 35 2" xfId="53"/>
    <cellStyle name="Normal 36" xfId="24"/>
    <cellStyle name="Normal 36 2" xfId="54"/>
    <cellStyle name="Normal 37" xfId="25"/>
    <cellStyle name="Normal 37 2" xfId="55"/>
    <cellStyle name="Normal 4" xfId="26"/>
    <cellStyle name="Normal 4 2" xfId="56"/>
    <cellStyle name="Normal 5" xfId="27"/>
    <cellStyle name="Normal 5 2" xfId="28"/>
    <cellStyle name="Normal 5 2 2" xfId="58"/>
    <cellStyle name="Normal 5 3" xfId="57"/>
    <cellStyle name="Normal 6" xfId="29"/>
    <cellStyle name="Normal 6 2" xfId="59"/>
    <cellStyle name="Normal 7" xfId="30"/>
  </cellStyles>
  <dxfs count="18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 patternType="solid">
          <bgColor rgb="FFFF00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66FFFF"/>
      <color rgb="FFFF66FF"/>
      <color rgb="FF66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41</xdr:col>
      <xdr:colOff>152400</xdr:colOff>
      <xdr:row>53</xdr:row>
      <xdr:rowOff>95250</xdr:rowOff>
    </xdr:from>
    <xdr:to>
      <xdr:col>42</xdr:col>
      <xdr:colOff>504825</xdr:colOff>
      <xdr:row>58</xdr:row>
      <xdr:rowOff>152400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41600" y="9601200"/>
          <a:ext cx="981075" cy="8667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51</xdr:row>
      <xdr:rowOff>0</xdr:rowOff>
    </xdr:from>
    <xdr:to>
      <xdr:col>19</xdr:col>
      <xdr:colOff>409575</xdr:colOff>
      <xdr:row>56</xdr:row>
      <xdr:rowOff>57150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477625" y="9553575"/>
          <a:ext cx="981075" cy="8667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Users\ACER%20DESKTOP\Desktop\DM%20Industrie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Users\Hello\AppData\Local\Temp\DM%20Industries-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BT  Attendance"/>
      <sheetName val="CBT OT"/>
      <sheetName val="Attendance "/>
      <sheetName val="OT"/>
      <sheetName val="Arear days"/>
    </sheetNames>
    <sheetDataSet>
      <sheetData sheetId="0">
        <row r="2">
          <cell r="B2">
            <v>3562016834</v>
          </cell>
          <cell r="C2" t="str">
            <v>Manjeet  Kumar</v>
          </cell>
          <cell r="D2" t="str">
            <v>HPPPS</v>
          </cell>
          <cell r="E2" t="str">
            <v>DM INDUSTRY</v>
          </cell>
          <cell r="F2">
            <v>23.5</v>
          </cell>
        </row>
        <row r="3">
          <cell r="B3">
            <v>3562016837</v>
          </cell>
          <cell r="C3" t="str">
            <v>Pradip  Barman</v>
          </cell>
          <cell r="D3" t="str">
            <v>HPPPS</v>
          </cell>
          <cell r="E3" t="str">
            <v>DM INDUSTRY</v>
          </cell>
          <cell r="F3">
            <v>25</v>
          </cell>
        </row>
        <row r="4">
          <cell r="B4">
            <v>3562016838</v>
          </cell>
          <cell r="C4" t="str">
            <v>Rakesh  Rai</v>
          </cell>
          <cell r="D4" t="str">
            <v>HPPPS</v>
          </cell>
          <cell r="E4" t="str">
            <v>DM INDUSTRY</v>
          </cell>
          <cell r="F4">
            <v>25</v>
          </cell>
        </row>
        <row r="5">
          <cell r="B5">
            <v>3562016847</v>
          </cell>
          <cell r="C5" t="str">
            <v>Devender  NA</v>
          </cell>
          <cell r="D5" t="str">
            <v>HPPPS</v>
          </cell>
          <cell r="E5" t="str">
            <v>DM INDUSTRY</v>
          </cell>
          <cell r="F5">
            <v>22</v>
          </cell>
        </row>
        <row r="6">
          <cell r="B6">
            <v>3562016848</v>
          </cell>
          <cell r="C6" t="str">
            <v>Monu  Kumar</v>
          </cell>
          <cell r="D6" t="str">
            <v>HPPPS</v>
          </cell>
          <cell r="E6" t="str">
            <v>DM INDUSTRY</v>
          </cell>
          <cell r="F6">
            <v>24</v>
          </cell>
        </row>
        <row r="7">
          <cell r="B7">
            <v>3562016849</v>
          </cell>
          <cell r="C7" t="str">
            <v>Mohit  Garg</v>
          </cell>
          <cell r="D7" t="str">
            <v>HPPPS</v>
          </cell>
          <cell r="E7" t="str">
            <v>DM INDUSTRY</v>
          </cell>
          <cell r="F7">
            <v>23</v>
          </cell>
        </row>
        <row r="8">
          <cell r="B8">
            <v>3562016852</v>
          </cell>
          <cell r="C8" t="str">
            <v>Om Prakash  NA</v>
          </cell>
          <cell r="D8" t="str">
            <v>HPPPS</v>
          </cell>
          <cell r="E8" t="str">
            <v>DM INDUSTRY</v>
          </cell>
          <cell r="F8">
            <v>13</v>
          </cell>
        </row>
        <row r="9">
          <cell r="B9">
            <v>3562016854</v>
          </cell>
          <cell r="C9" t="str">
            <v>Gokul  Mandal</v>
          </cell>
          <cell r="D9" t="str">
            <v>HPPPS</v>
          </cell>
          <cell r="E9" t="str">
            <v>DM INDUSTRY</v>
          </cell>
          <cell r="F9">
            <v>25</v>
          </cell>
        </row>
        <row r="10">
          <cell r="B10">
            <v>3562016856</v>
          </cell>
          <cell r="C10" t="str">
            <v>VICKY  MALHOTRA</v>
          </cell>
          <cell r="D10" t="str">
            <v>HPPPS</v>
          </cell>
          <cell r="E10" t="str">
            <v>DM INDUSTRY</v>
          </cell>
          <cell r="F10">
            <v>25</v>
          </cell>
        </row>
        <row r="11">
          <cell r="B11">
            <v>3562016857</v>
          </cell>
          <cell r="C11" t="str">
            <v>SONU  KUMAR</v>
          </cell>
          <cell r="D11" t="str">
            <v>HPPPS</v>
          </cell>
          <cell r="E11" t="str">
            <v>DM INDUSTRY</v>
          </cell>
          <cell r="F11">
            <v>16.5</v>
          </cell>
        </row>
        <row r="12">
          <cell r="B12">
            <v>3562016858</v>
          </cell>
          <cell r="C12" t="str">
            <v>DHARAM  NA</v>
          </cell>
          <cell r="D12" t="str">
            <v>HPPPS</v>
          </cell>
          <cell r="E12" t="str">
            <v>DM INDUSTRY</v>
          </cell>
          <cell r="F12">
            <v>25</v>
          </cell>
        </row>
        <row r="13">
          <cell r="B13">
            <v>3562016859</v>
          </cell>
          <cell r="C13" t="str">
            <v>Ravi  Singh</v>
          </cell>
          <cell r="D13" t="str">
            <v>HPPPS</v>
          </cell>
          <cell r="E13" t="str">
            <v>DM INDUSTRY</v>
          </cell>
          <cell r="F13">
            <v>21</v>
          </cell>
        </row>
        <row r="14">
          <cell r="B14">
            <v>3562016860</v>
          </cell>
          <cell r="C14" t="str">
            <v>Vishnu  Bhadauriya</v>
          </cell>
          <cell r="D14" t="str">
            <v>HPPPS</v>
          </cell>
          <cell r="E14" t="str">
            <v>DM INDUSTRY</v>
          </cell>
          <cell r="F14">
            <v>25</v>
          </cell>
        </row>
        <row r="15">
          <cell r="B15">
            <v>3562017091</v>
          </cell>
          <cell r="C15" t="str">
            <v>Sukhram  NA</v>
          </cell>
          <cell r="D15" t="str">
            <v>HPPPS</v>
          </cell>
          <cell r="E15" t="str">
            <v>DM INDUSTRY</v>
          </cell>
          <cell r="F15">
            <v>20</v>
          </cell>
        </row>
        <row r="16">
          <cell r="B16">
            <v>3562017275</v>
          </cell>
          <cell r="C16" t="str">
            <v>Sanjay  Sharma</v>
          </cell>
          <cell r="D16" t="str">
            <v>HPPPS</v>
          </cell>
          <cell r="E16" t="str">
            <v>DM INDUSTRY</v>
          </cell>
          <cell r="F16">
            <v>25</v>
          </cell>
        </row>
        <row r="17">
          <cell r="B17">
            <v>3562018690</v>
          </cell>
          <cell r="C17" t="str">
            <v>Rakesh  Upadhyay</v>
          </cell>
          <cell r="D17" t="str">
            <v>HPPPS</v>
          </cell>
          <cell r="E17" t="str">
            <v>DM INDUSTRY</v>
          </cell>
          <cell r="F17">
            <v>24</v>
          </cell>
        </row>
        <row r="18">
          <cell r="B18">
            <v>3562018691</v>
          </cell>
          <cell r="C18" t="str">
            <v>Alopi  Dhuriya</v>
          </cell>
          <cell r="D18" t="str">
            <v>HPPPS</v>
          </cell>
          <cell r="E18" t="str">
            <v>DM INDUSTRY</v>
          </cell>
          <cell r="F18">
            <v>14</v>
          </cell>
        </row>
        <row r="19">
          <cell r="B19">
            <v>3562018692</v>
          </cell>
          <cell r="C19" t="str">
            <v>Aakash  Singh</v>
          </cell>
          <cell r="D19" t="str">
            <v>HPPPS</v>
          </cell>
          <cell r="E19" t="str">
            <v>DM INDUSTRY</v>
          </cell>
          <cell r="F19">
            <v>22</v>
          </cell>
        </row>
        <row r="20">
          <cell r="B20">
            <v>3562018693</v>
          </cell>
          <cell r="C20" t="str">
            <v>Govind  Bisht</v>
          </cell>
          <cell r="D20" t="str">
            <v>HPPPS</v>
          </cell>
          <cell r="E20" t="str">
            <v>DM INDUSTRY</v>
          </cell>
          <cell r="F20">
            <v>16</v>
          </cell>
        </row>
        <row r="21">
          <cell r="B21">
            <v>3562018694</v>
          </cell>
          <cell r="C21" t="str">
            <v>Sonu  Kumar</v>
          </cell>
          <cell r="D21" t="str">
            <v>HPPPS</v>
          </cell>
          <cell r="E21" t="str">
            <v>DM INDUSTRY</v>
          </cell>
          <cell r="F21">
            <v>23.5</v>
          </cell>
        </row>
        <row r="22">
          <cell r="B22">
            <v>3562018698</v>
          </cell>
          <cell r="C22" t="str">
            <v>Rohit  Jha</v>
          </cell>
          <cell r="D22" t="str">
            <v>HPPPS</v>
          </cell>
          <cell r="E22" t="str">
            <v>DM INDUSTRY</v>
          </cell>
          <cell r="F22">
            <v>25</v>
          </cell>
        </row>
        <row r="23">
          <cell r="B23">
            <v>3562018732</v>
          </cell>
          <cell r="C23" t="str">
            <v>Rakesh  Singh</v>
          </cell>
          <cell r="D23" t="str">
            <v>HPPPS</v>
          </cell>
          <cell r="E23" t="str">
            <v>DM INDUSTRY</v>
          </cell>
          <cell r="F23">
            <v>23</v>
          </cell>
        </row>
        <row r="24">
          <cell r="B24">
            <v>3562018733</v>
          </cell>
          <cell r="C24" t="str">
            <v>Sunil  Kumar</v>
          </cell>
          <cell r="D24" t="str">
            <v>HPPPS</v>
          </cell>
          <cell r="E24" t="str">
            <v>DM INDUSTRY</v>
          </cell>
          <cell r="F24">
            <v>25</v>
          </cell>
        </row>
        <row r="25">
          <cell r="B25">
            <v>3562019550</v>
          </cell>
          <cell r="C25" t="str">
            <v>Ravinder  Sharma</v>
          </cell>
          <cell r="D25" t="str">
            <v>HPPPS</v>
          </cell>
          <cell r="E25" t="str">
            <v>DM INDUSTRY</v>
          </cell>
          <cell r="F25">
            <v>24.5</v>
          </cell>
        </row>
        <row r="26">
          <cell r="B26">
            <v>3562020914</v>
          </cell>
          <cell r="C26" t="str">
            <v>Prince  Kumar</v>
          </cell>
          <cell r="D26" t="str">
            <v>HPPPS</v>
          </cell>
          <cell r="E26" t="str">
            <v>DM INDUSTRY</v>
          </cell>
          <cell r="F26">
            <v>25</v>
          </cell>
        </row>
        <row r="27">
          <cell r="B27">
            <v>3562020946</v>
          </cell>
          <cell r="C27" t="str">
            <v>SUJEET KUMAR  SINGH</v>
          </cell>
          <cell r="D27" t="str">
            <v>HPPPS</v>
          </cell>
          <cell r="E27" t="str">
            <v>DM INDUSTRY</v>
          </cell>
          <cell r="F27">
            <v>24.5</v>
          </cell>
        </row>
        <row r="28">
          <cell r="B28">
            <v>3562016853</v>
          </cell>
          <cell r="C28" t="str">
            <v>KRISHAN  PAL</v>
          </cell>
          <cell r="D28" t="str">
            <v>HEWLETT PACKARD INDIA PVT LTD</v>
          </cell>
          <cell r="E28" t="str">
            <v>DM INDUSTRY</v>
          </cell>
          <cell r="F28">
            <v>25</v>
          </cell>
        </row>
        <row r="29">
          <cell r="B29">
            <v>3562016855</v>
          </cell>
          <cell r="C29" t="str">
            <v>Amit  Kumar</v>
          </cell>
          <cell r="D29" t="str">
            <v>BECTON DICKINSON</v>
          </cell>
          <cell r="E29" t="str">
            <v>DM INDUSTRY</v>
          </cell>
          <cell r="F29">
            <v>25</v>
          </cell>
        </row>
      </sheetData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BT  Attendance"/>
      <sheetName val="CBT OT"/>
      <sheetName val="Attendance "/>
      <sheetName val="OT"/>
      <sheetName val="Arear days"/>
    </sheetNames>
    <sheetDataSet>
      <sheetData sheetId="0" refreshError="1"/>
      <sheetData sheetId="1" refreshError="1">
        <row r="2">
          <cell r="B2">
            <v>3562016834</v>
          </cell>
          <cell r="C2" t="str">
            <v>MANJEET  KUMAR</v>
          </cell>
          <cell r="D2" t="str">
            <v>DEL OKHLA C-53 WH</v>
          </cell>
          <cell r="E2" t="str">
            <v>DEL111</v>
          </cell>
          <cell r="F2">
            <v>15</v>
          </cell>
        </row>
        <row r="3">
          <cell r="B3">
            <v>3562016837</v>
          </cell>
          <cell r="C3" t="str">
            <v>PRADIP  BARMAN</v>
          </cell>
          <cell r="D3" t="str">
            <v>DEL OKHLA C-53 WH</v>
          </cell>
          <cell r="E3" t="str">
            <v>DEL111</v>
          </cell>
          <cell r="F3">
            <v>17</v>
          </cell>
        </row>
        <row r="4">
          <cell r="B4">
            <v>3562016847</v>
          </cell>
          <cell r="C4" t="str">
            <v>DEVENDER  NA</v>
          </cell>
          <cell r="D4" t="str">
            <v>DEL OKHLA C-53 WH</v>
          </cell>
          <cell r="E4" t="str">
            <v>DEL111</v>
          </cell>
          <cell r="F4">
            <v>8</v>
          </cell>
        </row>
        <row r="5">
          <cell r="B5">
            <v>3562016848</v>
          </cell>
          <cell r="C5" t="str">
            <v>MONU  KUMAR</v>
          </cell>
          <cell r="D5" t="str">
            <v>DEL OKHLA C-53 WH</v>
          </cell>
          <cell r="E5" t="str">
            <v>DEL111</v>
          </cell>
          <cell r="F5">
            <v>3</v>
          </cell>
        </row>
        <row r="6">
          <cell r="B6">
            <v>3562016852</v>
          </cell>
          <cell r="C6" t="str">
            <v>OM PRAKASH  NA</v>
          </cell>
          <cell r="D6" t="str">
            <v>DEL OKHLA C-53 WH</v>
          </cell>
          <cell r="E6" t="str">
            <v>DEL111</v>
          </cell>
          <cell r="F6">
            <v>12</v>
          </cell>
        </row>
        <row r="7">
          <cell r="B7">
            <v>3562016856</v>
          </cell>
          <cell r="C7" t="str">
            <v>VICKY  MALHOTRA</v>
          </cell>
          <cell r="D7" t="str">
            <v>DEL OKHLA C-53 WH</v>
          </cell>
          <cell r="E7" t="str">
            <v>DEL111</v>
          </cell>
          <cell r="F7">
            <v>4</v>
          </cell>
        </row>
        <row r="8">
          <cell r="B8">
            <v>3562016859</v>
          </cell>
          <cell r="C8" t="str">
            <v>RAVI  SINGH</v>
          </cell>
          <cell r="D8" t="str">
            <v>DEL OKHLA C-53 WH</v>
          </cell>
          <cell r="E8" t="str">
            <v>DEL111</v>
          </cell>
          <cell r="F8">
            <v>8</v>
          </cell>
        </row>
        <row r="9">
          <cell r="B9">
            <v>3562018691</v>
          </cell>
          <cell r="C9" t="str">
            <v>ALOPI  DHURIYA</v>
          </cell>
          <cell r="D9" t="str">
            <v>DEL OKHLA C-53 WH</v>
          </cell>
          <cell r="E9" t="str">
            <v>DEL111</v>
          </cell>
          <cell r="F9">
            <v>12</v>
          </cell>
        </row>
        <row r="10">
          <cell r="B10">
            <v>3562018694</v>
          </cell>
          <cell r="C10" t="str">
            <v>SONU  KUMAR</v>
          </cell>
          <cell r="D10" t="str">
            <v>DEL OKHLA C-53 WH</v>
          </cell>
          <cell r="E10" t="str">
            <v>DEL111</v>
          </cell>
          <cell r="F10">
            <v>18</v>
          </cell>
        </row>
        <row r="11">
          <cell r="B11">
            <v>3562018698</v>
          </cell>
          <cell r="C11" t="str">
            <v>ROHIT  JHA</v>
          </cell>
          <cell r="D11" t="str">
            <v>DEL OKHLA C-53 WH</v>
          </cell>
          <cell r="E11" t="str">
            <v>DEL111</v>
          </cell>
          <cell r="F11">
            <v>9</v>
          </cell>
        </row>
        <row r="12">
          <cell r="B12">
            <v>3562018733</v>
          </cell>
          <cell r="C12" t="str">
            <v>SUNIL  KUMAR</v>
          </cell>
          <cell r="D12" t="str">
            <v>DEL OKHLA C-53 WH</v>
          </cell>
          <cell r="E12" t="str">
            <v>DEL111</v>
          </cell>
          <cell r="F12">
            <v>12</v>
          </cell>
        </row>
        <row r="13">
          <cell r="B13">
            <v>3562016853</v>
          </cell>
          <cell r="C13" t="str">
            <v>KRISHAN  PAL</v>
          </cell>
          <cell r="D13" t="str">
            <v>DEL OKHLA C-53 WH</v>
          </cell>
          <cell r="E13" t="str">
            <v>DEL111</v>
          </cell>
          <cell r="F13">
            <v>3</v>
          </cell>
        </row>
        <row r="14">
          <cell r="B14">
            <v>3562016855</v>
          </cell>
          <cell r="C14" t="str">
            <v>Amit  Kumar</v>
          </cell>
          <cell r="D14" t="str">
            <v>DEL OKHLA C-53 WH</v>
          </cell>
          <cell r="E14" t="str">
            <v>DEL111</v>
          </cell>
          <cell r="F14">
            <v>7</v>
          </cell>
        </row>
      </sheetData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U58"/>
  <sheetViews>
    <sheetView workbookViewId="0">
      <pane xSplit="7" ySplit="5" topLeftCell="AM8" activePane="bottomRight" state="frozen"/>
      <selection pane="topRight"/>
      <selection pane="bottomLeft"/>
      <selection pane="bottomRight" activeCell="AU45" sqref="AU45"/>
    </sheetView>
  </sheetViews>
  <sheetFormatPr defaultColWidth="9.140625" defaultRowHeight="12.75" x14ac:dyDescent="0.2"/>
  <cols>
    <col min="1" max="1" width="9.42578125" style="4" customWidth="1"/>
    <col min="2" max="2" width="13.140625" style="4" customWidth="1"/>
    <col min="3" max="3" width="7.7109375" style="2" customWidth="1"/>
    <col min="4" max="4" width="20.85546875" style="2" customWidth="1"/>
    <col min="5" max="5" width="17.7109375" style="2" customWidth="1"/>
    <col min="6" max="6" width="10.42578125" style="2" customWidth="1"/>
    <col min="7" max="7" width="11.85546875" style="2" customWidth="1"/>
    <col min="8" max="8" width="22.42578125" style="2" customWidth="1"/>
    <col min="9" max="9" width="13.140625" style="2" customWidth="1"/>
    <col min="10" max="10" width="11" style="2" customWidth="1"/>
    <col min="11" max="11" width="8.5703125" style="2" customWidth="1"/>
    <col min="12" max="12" width="8.28515625" style="2" customWidth="1"/>
    <col min="13" max="13" width="7.7109375" style="2" customWidth="1"/>
    <col min="14" max="14" width="7.28515625" style="2" customWidth="1"/>
    <col min="15" max="15" width="9.5703125" style="80" customWidth="1"/>
    <col min="16" max="16" width="9.28515625" style="2" customWidth="1"/>
    <col min="17" max="17" width="6.7109375" style="2" customWidth="1"/>
    <col min="18" max="18" width="11.140625" style="2" customWidth="1"/>
    <col min="19" max="19" width="7" style="2" customWidth="1"/>
    <col min="20" max="20" width="8.42578125" style="2" customWidth="1"/>
    <col min="21" max="21" width="11.28515625" style="2" customWidth="1"/>
    <col min="22" max="22" width="7.42578125" style="2" customWidth="1"/>
    <col min="23" max="23" width="11.140625" style="2" customWidth="1"/>
    <col min="24" max="24" width="10.42578125" style="2" customWidth="1"/>
    <col min="25" max="25" width="8.42578125" style="2" customWidth="1"/>
    <col min="26" max="26" width="10.42578125" style="2" customWidth="1"/>
    <col min="27" max="27" width="10.28515625" style="2" customWidth="1"/>
    <col min="28" max="28" width="7.85546875" style="2" customWidth="1"/>
    <col min="29" max="29" width="10.7109375" style="2" customWidth="1"/>
    <col min="30" max="31" width="10.140625" style="2" customWidth="1"/>
    <col min="32" max="32" width="8" style="2" customWidth="1"/>
    <col min="33" max="33" width="7.7109375" style="2" customWidth="1"/>
    <col min="34" max="34" width="10.140625" style="2" customWidth="1"/>
    <col min="35" max="35" width="10.42578125" style="2" customWidth="1"/>
    <col min="36" max="36" width="8" style="2" customWidth="1"/>
    <col min="37" max="37" width="12.85546875" style="2" customWidth="1"/>
    <col min="38" max="38" width="9" style="2" customWidth="1"/>
    <col min="39" max="39" width="8.7109375" style="2" customWidth="1"/>
    <col min="40" max="40" width="8" style="2" customWidth="1"/>
    <col min="41" max="41" width="9.42578125" style="2" customWidth="1"/>
    <col min="42" max="42" width="8" style="2" customWidth="1"/>
    <col min="43" max="43" width="8.85546875" style="2" customWidth="1"/>
    <col min="44" max="44" width="15.28515625" style="2" customWidth="1"/>
    <col min="45" max="45" width="14" style="2" customWidth="1"/>
    <col min="46" max="46" width="9.140625" style="2"/>
    <col min="47" max="47" width="11" style="2" customWidth="1"/>
    <col min="48" max="16384" width="9.140625" style="2"/>
  </cols>
  <sheetData>
    <row r="1" spans="1:47" x14ac:dyDescent="0.2">
      <c r="A1" s="1" t="s">
        <v>0</v>
      </c>
      <c r="B1" s="1" t="s">
        <v>1</v>
      </c>
      <c r="G1" s="3" t="s">
        <v>2</v>
      </c>
      <c r="H1" s="4">
        <v>0</v>
      </c>
      <c r="O1" s="4"/>
    </row>
    <row r="2" spans="1:47" x14ac:dyDescent="0.2">
      <c r="A2" s="5" t="s">
        <v>3</v>
      </c>
      <c r="B2" s="6">
        <v>43586</v>
      </c>
      <c r="G2" s="3" t="s">
        <v>4</v>
      </c>
      <c r="H2" s="4">
        <v>35</v>
      </c>
      <c r="O2" s="4"/>
    </row>
    <row r="3" spans="1:47" x14ac:dyDescent="0.2">
      <c r="A3" s="5" t="s">
        <v>5</v>
      </c>
      <c r="B3" s="4" t="s">
        <v>6</v>
      </c>
      <c r="G3" s="3" t="s">
        <v>7</v>
      </c>
      <c r="H3" s="2" t="s">
        <v>8</v>
      </c>
      <c r="O3" s="4"/>
    </row>
    <row r="4" spans="1:47" x14ac:dyDescent="0.2">
      <c r="A4" s="154" t="s">
        <v>9</v>
      </c>
      <c r="B4" s="154"/>
      <c r="C4" s="154"/>
      <c r="D4" s="154"/>
      <c r="E4" s="154"/>
      <c r="F4" s="154"/>
      <c r="G4" s="154"/>
      <c r="H4" s="154"/>
      <c r="I4" s="154"/>
      <c r="J4" s="154"/>
      <c r="K4" s="155" t="s">
        <v>10</v>
      </c>
      <c r="L4" s="155"/>
      <c r="M4" s="155"/>
      <c r="N4" s="155"/>
      <c r="O4" s="155"/>
      <c r="P4" s="156" t="s">
        <v>11</v>
      </c>
      <c r="Q4" s="156"/>
      <c r="R4" s="156"/>
      <c r="S4" s="156"/>
      <c r="T4" s="156"/>
      <c r="U4" s="157" t="s">
        <v>12</v>
      </c>
      <c r="V4" s="157"/>
      <c r="W4" s="157"/>
      <c r="X4" s="157"/>
      <c r="Y4" s="157"/>
      <c r="Z4" s="157"/>
      <c r="AA4" s="157"/>
      <c r="AB4" s="157"/>
      <c r="AC4" s="158" t="s">
        <v>13</v>
      </c>
      <c r="AD4" s="158"/>
      <c r="AE4" s="158"/>
      <c r="AF4" s="14" t="s">
        <v>14</v>
      </c>
      <c r="AG4" s="152" t="s">
        <v>15</v>
      </c>
      <c r="AH4" s="152"/>
      <c r="AI4" s="152"/>
      <c r="AJ4" s="152"/>
      <c r="AK4" s="152"/>
      <c r="AL4" s="152"/>
      <c r="AM4" s="152"/>
      <c r="AN4" s="152"/>
      <c r="AO4" s="153" t="s">
        <v>16</v>
      </c>
      <c r="AP4" s="153"/>
      <c r="AQ4" s="153"/>
    </row>
    <row r="5" spans="1:47" s="97" customFormat="1" ht="102" x14ac:dyDescent="0.2">
      <c r="A5" s="7" t="s">
        <v>17</v>
      </c>
      <c r="B5" s="7" t="s">
        <v>18</v>
      </c>
      <c r="C5" s="8" t="s">
        <v>19</v>
      </c>
      <c r="D5" s="7" t="s">
        <v>20</v>
      </c>
      <c r="E5" s="7" t="s">
        <v>21</v>
      </c>
      <c r="F5" s="7" t="s">
        <v>22</v>
      </c>
      <c r="G5" s="7" t="s">
        <v>23</v>
      </c>
      <c r="H5" s="7" t="s">
        <v>24</v>
      </c>
      <c r="I5" s="7" t="s">
        <v>25</v>
      </c>
      <c r="J5" s="7" t="s">
        <v>26</v>
      </c>
      <c r="K5" s="7" t="s">
        <v>27</v>
      </c>
      <c r="L5" s="7" t="s">
        <v>28</v>
      </c>
      <c r="M5" s="7" t="s">
        <v>29</v>
      </c>
      <c r="N5" s="7" t="s">
        <v>30</v>
      </c>
      <c r="O5" s="7" t="s">
        <v>31</v>
      </c>
      <c r="P5" s="7" t="s">
        <v>32</v>
      </c>
      <c r="Q5" s="7" t="s">
        <v>33</v>
      </c>
      <c r="R5" s="7" t="s">
        <v>34</v>
      </c>
      <c r="S5" s="7" t="s">
        <v>35</v>
      </c>
      <c r="T5" s="7" t="s">
        <v>36</v>
      </c>
      <c r="U5" s="7" t="s">
        <v>37</v>
      </c>
      <c r="V5" s="7" t="s">
        <v>38</v>
      </c>
      <c r="W5" s="7" t="s">
        <v>39</v>
      </c>
      <c r="X5" s="7" t="s">
        <v>40</v>
      </c>
      <c r="Y5" s="7" t="s">
        <v>41</v>
      </c>
      <c r="Z5" s="7" t="s">
        <v>42</v>
      </c>
      <c r="AA5" s="7" t="s">
        <v>43</v>
      </c>
      <c r="AB5" s="7" t="s">
        <v>44</v>
      </c>
      <c r="AC5" s="7" t="s">
        <v>45</v>
      </c>
      <c r="AD5" s="7" t="s">
        <v>46</v>
      </c>
      <c r="AE5" s="7" t="s">
        <v>47</v>
      </c>
      <c r="AF5" s="7" t="s">
        <v>48</v>
      </c>
      <c r="AG5" s="7" t="s">
        <v>49</v>
      </c>
      <c r="AH5" s="7" t="s">
        <v>50</v>
      </c>
      <c r="AI5" s="7" t="s">
        <v>51</v>
      </c>
      <c r="AJ5" s="7" t="s">
        <v>52</v>
      </c>
      <c r="AK5" s="7" t="s">
        <v>53</v>
      </c>
      <c r="AL5" s="7" t="s">
        <v>54</v>
      </c>
      <c r="AM5" s="7" t="s">
        <v>55</v>
      </c>
      <c r="AN5" s="7" t="s">
        <v>56</v>
      </c>
      <c r="AO5" s="7" t="s">
        <v>57</v>
      </c>
      <c r="AP5" s="7" t="s">
        <v>58</v>
      </c>
      <c r="AQ5" s="7" t="s">
        <v>59</v>
      </c>
      <c r="AR5" s="7" t="s">
        <v>60</v>
      </c>
      <c r="AS5" s="7" t="s">
        <v>61</v>
      </c>
    </row>
    <row r="6" spans="1:47" x14ac:dyDescent="0.2">
      <c r="A6" s="9">
        <v>1</v>
      </c>
      <c r="B6" s="9">
        <v>3562016849</v>
      </c>
      <c r="C6" s="2">
        <v>4574</v>
      </c>
      <c r="D6" s="11" t="s">
        <v>62</v>
      </c>
      <c r="E6" s="11" t="s">
        <v>63</v>
      </c>
      <c r="F6" s="12">
        <v>43344</v>
      </c>
      <c r="G6" s="12" t="s">
        <v>64</v>
      </c>
      <c r="H6" s="12" t="s">
        <v>65</v>
      </c>
      <c r="I6" s="15">
        <v>100064441627</v>
      </c>
      <c r="J6" s="9">
        <v>6923778712</v>
      </c>
      <c r="K6" s="9">
        <v>27</v>
      </c>
      <c r="L6" s="9">
        <f>VLOOKUP(B6,'[1]CBT  Attendance'!$B$2:$F$29,5,0)</f>
        <v>23</v>
      </c>
      <c r="M6" s="9"/>
      <c r="N6" s="9"/>
      <c r="O6" s="9">
        <f t="shared" ref="O6:O44" si="0">SUM(L6:N6)</f>
        <v>23</v>
      </c>
      <c r="P6" s="9">
        <v>14025</v>
      </c>
      <c r="Q6" s="9">
        <v>0</v>
      </c>
      <c r="R6" s="9">
        <v>0</v>
      </c>
      <c r="S6" s="9">
        <v>0</v>
      </c>
      <c r="T6" s="9">
        <f>ROUND(SUM(P6:S6),0)</f>
        <v>14025</v>
      </c>
      <c r="U6" s="9">
        <f t="shared" ref="U6:U52" si="1">ROUND(P6/$K6*$O6,0)</f>
        <v>11947</v>
      </c>
      <c r="V6" s="9">
        <f t="shared" ref="V6:V52" si="2">ROUND(Q6/$K6*$O6,0)</f>
        <v>0</v>
      </c>
      <c r="W6" s="9">
        <f t="shared" ref="W6:W52" si="3">ROUND(R6/$K6*$O6,0)</f>
        <v>0</v>
      </c>
      <c r="X6" s="9">
        <f t="shared" ref="X6:X52" si="4">ROUND(S6/$K6*$O6,0)</f>
        <v>0</v>
      </c>
      <c r="Y6" s="9">
        <f>ROUND(SUM(U6:X6),0)</f>
        <v>11947</v>
      </c>
      <c r="Z6" s="9"/>
      <c r="AA6" s="9">
        <f>ROUND(Y6*5.76%,0)</f>
        <v>688</v>
      </c>
      <c r="AB6" s="11">
        <f>Y6+AA6+Z6</f>
        <v>12635</v>
      </c>
      <c r="AC6" s="11">
        <f>ROUNDUP(IF(T6&gt;21000,0,AB6*1.75%),0)</f>
        <v>222</v>
      </c>
      <c r="AD6" s="11">
        <f>ROUND(U6*12%,0)</f>
        <v>1434</v>
      </c>
      <c r="AE6" s="11">
        <v>1</v>
      </c>
      <c r="AF6" s="11">
        <f t="shared" ref="AF6:AF44" si="5">ROUND((AB6+AK6)-(AC6+AD6+AE6),0)</f>
        <v>10978</v>
      </c>
      <c r="AG6" s="11">
        <f>ROUNDUP(AB6*4.75%,0)</f>
        <v>601</v>
      </c>
      <c r="AH6" s="11">
        <f>ROUND(U6*13%,0)</f>
        <v>1553</v>
      </c>
      <c r="AI6" s="9">
        <v>2</v>
      </c>
      <c r="AJ6" s="11">
        <f t="shared" ref="AJ6:AJ52" si="6">ROUND(183/K6*O6,0)</f>
        <v>156</v>
      </c>
      <c r="AK6" s="9"/>
      <c r="AL6" s="11">
        <f t="shared" ref="AL6:AL30" si="7">SUM(AG6:AK6)</f>
        <v>2312</v>
      </c>
      <c r="AM6" s="11">
        <f t="shared" ref="AM6:AM44" si="8">AB6+AL6</f>
        <v>14947</v>
      </c>
      <c r="AN6" s="11">
        <f t="shared" ref="AN6:AN52" si="9">ROUND(500/K6*O6,0)</f>
        <v>426</v>
      </c>
      <c r="AO6" s="11">
        <f>AM6+AN6</f>
        <v>15373</v>
      </c>
      <c r="AP6" s="11">
        <f>ROUND(AO6*18%,0)</f>
        <v>2767</v>
      </c>
      <c r="AQ6" s="17">
        <f>AO6+AP6</f>
        <v>18140</v>
      </c>
      <c r="AU6" s="2">
        <v>3562016849</v>
      </c>
    </row>
    <row r="7" spans="1:47" x14ac:dyDescent="0.2">
      <c r="A7" s="9">
        <v>2</v>
      </c>
      <c r="B7" s="9">
        <v>3562016847</v>
      </c>
      <c r="C7" s="2">
        <v>4577</v>
      </c>
      <c r="D7" s="11" t="s">
        <v>66</v>
      </c>
      <c r="E7" s="11" t="s">
        <v>67</v>
      </c>
      <c r="F7" s="12">
        <v>43344</v>
      </c>
      <c r="G7" s="12" t="s">
        <v>64</v>
      </c>
      <c r="H7" s="12" t="s">
        <v>65</v>
      </c>
      <c r="I7" s="15">
        <v>100048441966</v>
      </c>
      <c r="J7" s="9">
        <v>6923778869</v>
      </c>
      <c r="K7" s="9">
        <v>27</v>
      </c>
      <c r="L7" s="9">
        <f>VLOOKUP(B7,'[1]CBT  Attendance'!$B$2:$F$29,5,0)</f>
        <v>22</v>
      </c>
      <c r="M7" s="9"/>
      <c r="N7" s="9"/>
      <c r="O7" s="9">
        <f t="shared" si="0"/>
        <v>22</v>
      </c>
      <c r="P7" s="9">
        <v>14025</v>
      </c>
      <c r="Q7" s="9">
        <v>0</v>
      </c>
      <c r="R7" s="9">
        <v>0</v>
      </c>
      <c r="S7" s="9">
        <v>0</v>
      </c>
      <c r="T7" s="9">
        <f t="shared" ref="T7:T8" si="10">ROUND(SUM(P7:S7),0)</f>
        <v>14025</v>
      </c>
      <c r="U7" s="9">
        <f t="shared" si="1"/>
        <v>11428</v>
      </c>
      <c r="V7" s="9">
        <f t="shared" si="2"/>
        <v>0</v>
      </c>
      <c r="W7" s="9">
        <f t="shared" si="3"/>
        <v>0</v>
      </c>
      <c r="X7" s="9">
        <f t="shared" si="4"/>
        <v>0</v>
      </c>
      <c r="Y7" s="9">
        <f t="shared" ref="Y7:Y8" si="11">ROUND(SUM(U7:X7),0)</f>
        <v>11428</v>
      </c>
      <c r="Z7" s="9"/>
      <c r="AA7" s="9">
        <f t="shared" ref="AA7:AA8" si="12">ROUND(Y7*5.76%,0)</f>
        <v>658</v>
      </c>
      <c r="AB7" s="11">
        <f t="shared" ref="AB7:AB8" si="13">Y7+AA7+Z7</f>
        <v>12086</v>
      </c>
      <c r="AC7" s="11">
        <f t="shared" ref="AC7:AC52" si="14">ROUNDUP(IF(T7&gt;21000,0,AB7*1.75%),0)</f>
        <v>212</v>
      </c>
      <c r="AD7" s="11">
        <f t="shared" ref="AD7:AD8" si="15">ROUND(U7*12%,0)</f>
        <v>1371</v>
      </c>
      <c r="AE7" s="11">
        <v>1</v>
      </c>
      <c r="AF7" s="11">
        <f t="shared" si="5"/>
        <v>10502</v>
      </c>
      <c r="AG7" s="11">
        <f t="shared" ref="AG7:AG52" si="16">ROUNDUP(AB7*4.75%,0)</f>
        <v>575</v>
      </c>
      <c r="AH7" s="11">
        <f t="shared" ref="AH7:AH8" si="17">ROUND(U7*13%,0)</f>
        <v>1486</v>
      </c>
      <c r="AI7" s="9">
        <v>2</v>
      </c>
      <c r="AJ7" s="11">
        <f t="shared" si="6"/>
        <v>149</v>
      </c>
      <c r="AK7" s="9"/>
      <c r="AL7" s="11">
        <f t="shared" si="7"/>
        <v>2212</v>
      </c>
      <c r="AM7" s="11">
        <f t="shared" si="8"/>
        <v>14298</v>
      </c>
      <c r="AN7" s="11">
        <f t="shared" si="9"/>
        <v>407</v>
      </c>
      <c r="AO7" s="11">
        <f t="shared" ref="AO7:AO8" si="18">AM7+AN7</f>
        <v>14705</v>
      </c>
      <c r="AP7" s="11">
        <f t="shared" ref="AP7:AP8" si="19">ROUND(AO7*18%,0)</f>
        <v>2647</v>
      </c>
      <c r="AQ7" s="17">
        <f t="shared" ref="AQ7:AQ8" si="20">AO7+AP7</f>
        <v>17352</v>
      </c>
      <c r="AU7" s="2">
        <v>3562016847</v>
      </c>
    </row>
    <row r="8" spans="1:47" x14ac:dyDescent="0.2">
      <c r="A8" s="9">
        <v>3</v>
      </c>
      <c r="B8" s="9">
        <v>3562016837</v>
      </c>
      <c r="C8" s="2">
        <v>4578</v>
      </c>
      <c r="D8" s="11" t="s">
        <v>68</v>
      </c>
      <c r="E8" s="11" t="s">
        <v>69</v>
      </c>
      <c r="F8" s="12">
        <v>43344</v>
      </c>
      <c r="G8" s="12" t="s">
        <v>64</v>
      </c>
      <c r="H8" s="12" t="s">
        <v>65</v>
      </c>
      <c r="I8" s="15">
        <v>100014928885</v>
      </c>
      <c r="J8" s="9">
        <v>2013503576</v>
      </c>
      <c r="K8" s="9">
        <v>27</v>
      </c>
      <c r="L8" s="9">
        <f>VLOOKUP(B8,'[1]CBT  Attendance'!$B$2:$F$29,5,0)</f>
        <v>25</v>
      </c>
      <c r="M8" s="9"/>
      <c r="N8" s="9"/>
      <c r="O8" s="9">
        <f t="shared" si="0"/>
        <v>25</v>
      </c>
      <c r="P8" s="9">
        <v>14025</v>
      </c>
      <c r="Q8" s="9">
        <v>0</v>
      </c>
      <c r="R8" s="9">
        <v>0</v>
      </c>
      <c r="S8" s="9">
        <v>0</v>
      </c>
      <c r="T8" s="9">
        <f t="shared" si="10"/>
        <v>14025</v>
      </c>
      <c r="U8" s="9">
        <f t="shared" si="1"/>
        <v>12986</v>
      </c>
      <c r="V8" s="9">
        <f t="shared" si="2"/>
        <v>0</v>
      </c>
      <c r="W8" s="9">
        <f t="shared" si="3"/>
        <v>0</v>
      </c>
      <c r="X8" s="9">
        <f t="shared" si="4"/>
        <v>0</v>
      </c>
      <c r="Y8" s="9">
        <f t="shared" si="11"/>
        <v>12986</v>
      </c>
      <c r="Z8" s="9"/>
      <c r="AA8" s="9">
        <f t="shared" si="12"/>
        <v>748</v>
      </c>
      <c r="AB8" s="11">
        <f t="shared" si="13"/>
        <v>13734</v>
      </c>
      <c r="AC8" s="11">
        <f t="shared" si="14"/>
        <v>241</v>
      </c>
      <c r="AD8" s="11">
        <f t="shared" si="15"/>
        <v>1558</v>
      </c>
      <c r="AE8" s="11">
        <v>1</v>
      </c>
      <c r="AF8" s="11">
        <f t="shared" si="5"/>
        <v>11934</v>
      </c>
      <c r="AG8" s="11">
        <f t="shared" si="16"/>
        <v>653</v>
      </c>
      <c r="AH8" s="11">
        <f t="shared" si="17"/>
        <v>1688</v>
      </c>
      <c r="AI8" s="9">
        <v>2</v>
      </c>
      <c r="AJ8" s="11">
        <f t="shared" si="6"/>
        <v>169</v>
      </c>
      <c r="AK8" s="9"/>
      <c r="AL8" s="11">
        <f t="shared" si="7"/>
        <v>2512</v>
      </c>
      <c r="AM8" s="11">
        <f t="shared" si="8"/>
        <v>16246</v>
      </c>
      <c r="AN8" s="11">
        <f t="shared" si="9"/>
        <v>463</v>
      </c>
      <c r="AO8" s="11">
        <f t="shared" si="18"/>
        <v>16709</v>
      </c>
      <c r="AP8" s="11">
        <f t="shared" si="19"/>
        <v>3008</v>
      </c>
      <c r="AQ8" s="17">
        <f t="shared" si="20"/>
        <v>19717</v>
      </c>
      <c r="AU8" s="2">
        <v>3562016837</v>
      </c>
    </row>
    <row r="9" spans="1:47" x14ac:dyDescent="0.2">
      <c r="A9" s="9">
        <v>4</v>
      </c>
      <c r="B9" s="107">
        <v>3562016838</v>
      </c>
      <c r="C9" s="2">
        <v>4579</v>
      </c>
      <c r="D9" s="11" t="s">
        <v>70</v>
      </c>
      <c r="E9" s="11" t="s">
        <v>71</v>
      </c>
      <c r="F9" s="12">
        <v>43344</v>
      </c>
      <c r="G9" s="12" t="s">
        <v>64</v>
      </c>
      <c r="H9" s="12" t="s">
        <v>65</v>
      </c>
      <c r="I9" s="15">
        <v>100029192811</v>
      </c>
      <c r="J9" s="9">
        <v>6923778874</v>
      </c>
      <c r="K9" s="9">
        <v>27</v>
      </c>
      <c r="L9" s="9">
        <f>VLOOKUP(B9,'[1]CBT  Attendance'!$B$2:$F$29,5,0)</f>
        <v>25</v>
      </c>
      <c r="M9" s="9"/>
      <c r="N9" s="9"/>
      <c r="O9" s="9">
        <f t="shared" si="0"/>
        <v>25</v>
      </c>
      <c r="P9" s="9">
        <v>14025</v>
      </c>
      <c r="Q9" s="9">
        <v>0</v>
      </c>
      <c r="R9" s="9">
        <v>0</v>
      </c>
      <c r="S9" s="9">
        <v>0</v>
      </c>
      <c r="T9" s="9">
        <f t="shared" ref="T9:T10" si="21">ROUND(SUM(P9:S9),0)</f>
        <v>14025</v>
      </c>
      <c r="U9" s="9">
        <f t="shared" si="1"/>
        <v>12986</v>
      </c>
      <c r="V9" s="9">
        <f t="shared" si="2"/>
        <v>0</v>
      </c>
      <c r="W9" s="9">
        <f t="shared" si="3"/>
        <v>0</v>
      </c>
      <c r="X9" s="9">
        <f t="shared" si="4"/>
        <v>0</v>
      </c>
      <c r="Y9" s="9">
        <f t="shared" ref="Y9:Y10" si="22">ROUND(SUM(U9:X9),0)</f>
        <v>12986</v>
      </c>
      <c r="Z9" s="9"/>
      <c r="AA9" s="9">
        <f t="shared" ref="AA9:AA10" si="23">ROUND(Y9*5.76%,0)</f>
        <v>748</v>
      </c>
      <c r="AB9" s="11">
        <f t="shared" ref="AB9:AB10" si="24">Y9+AA9+Z9</f>
        <v>13734</v>
      </c>
      <c r="AC9" s="11">
        <f t="shared" si="14"/>
        <v>241</v>
      </c>
      <c r="AD9" s="11">
        <f t="shared" ref="AD9:AD10" si="25">ROUND(U9*12%,0)</f>
        <v>1558</v>
      </c>
      <c r="AE9" s="11">
        <v>1</v>
      </c>
      <c r="AF9" s="11">
        <f t="shared" si="5"/>
        <v>11934</v>
      </c>
      <c r="AG9" s="11">
        <f t="shared" si="16"/>
        <v>653</v>
      </c>
      <c r="AH9" s="11">
        <f t="shared" ref="AH9:AH10" si="26">ROUND(U9*13%,0)</f>
        <v>1688</v>
      </c>
      <c r="AI9" s="9">
        <v>2</v>
      </c>
      <c r="AJ9" s="11">
        <f t="shared" si="6"/>
        <v>169</v>
      </c>
      <c r="AK9" s="9"/>
      <c r="AL9" s="11">
        <f t="shared" si="7"/>
        <v>2512</v>
      </c>
      <c r="AM9" s="11">
        <f t="shared" si="8"/>
        <v>16246</v>
      </c>
      <c r="AN9" s="11">
        <f t="shared" si="9"/>
        <v>463</v>
      </c>
      <c r="AO9" s="11">
        <f t="shared" ref="AO9:AO10" si="27">AM9+AN9</f>
        <v>16709</v>
      </c>
      <c r="AP9" s="11">
        <f t="shared" ref="AP9:AP10" si="28">ROUND(AO9*18%,0)</f>
        <v>3008</v>
      </c>
      <c r="AQ9" s="17">
        <f t="shared" ref="AQ9:AQ10" si="29">AO9+AP9</f>
        <v>19717</v>
      </c>
      <c r="AU9" s="2">
        <v>3562016838</v>
      </c>
    </row>
    <row r="10" spans="1:47" x14ac:dyDescent="0.2">
      <c r="A10" s="9">
        <v>5</v>
      </c>
      <c r="B10" s="9">
        <v>3562016848</v>
      </c>
      <c r="C10" s="2">
        <v>4582</v>
      </c>
      <c r="D10" s="11" t="s">
        <v>72</v>
      </c>
      <c r="E10" s="11" t="s">
        <v>73</v>
      </c>
      <c r="F10" s="12">
        <v>43344</v>
      </c>
      <c r="G10" s="12" t="s">
        <v>64</v>
      </c>
      <c r="H10" s="12" t="s">
        <v>65</v>
      </c>
      <c r="I10" s="15">
        <v>100052358838</v>
      </c>
      <c r="J10" s="9">
        <v>6923778820</v>
      </c>
      <c r="K10" s="9">
        <v>27</v>
      </c>
      <c r="L10" s="9">
        <f>VLOOKUP(B10,'[1]CBT  Attendance'!$B$2:$F$29,5,0)</f>
        <v>24</v>
      </c>
      <c r="M10" s="9"/>
      <c r="N10" s="9"/>
      <c r="O10" s="9">
        <f t="shared" si="0"/>
        <v>24</v>
      </c>
      <c r="P10" s="9">
        <v>14025</v>
      </c>
      <c r="Q10" s="9">
        <v>0</v>
      </c>
      <c r="R10" s="9">
        <v>0</v>
      </c>
      <c r="S10" s="9">
        <v>0</v>
      </c>
      <c r="T10" s="9">
        <f t="shared" si="21"/>
        <v>14025</v>
      </c>
      <c r="U10" s="9">
        <f t="shared" si="1"/>
        <v>12467</v>
      </c>
      <c r="V10" s="9">
        <f t="shared" si="2"/>
        <v>0</v>
      </c>
      <c r="W10" s="9">
        <f t="shared" si="3"/>
        <v>0</v>
      </c>
      <c r="X10" s="9">
        <f t="shared" si="4"/>
        <v>0</v>
      </c>
      <c r="Y10" s="9">
        <f t="shared" si="22"/>
        <v>12467</v>
      </c>
      <c r="Z10" s="9"/>
      <c r="AA10" s="9">
        <f t="shared" si="23"/>
        <v>718</v>
      </c>
      <c r="AB10" s="11">
        <f t="shared" si="24"/>
        <v>13185</v>
      </c>
      <c r="AC10" s="11">
        <f t="shared" si="14"/>
        <v>231</v>
      </c>
      <c r="AD10" s="11">
        <f t="shared" si="25"/>
        <v>1496</v>
      </c>
      <c r="AE10" s="11">
        <v>1</v>
      </c>
      <c r="AF10" s="11">
        <f t="shared" si="5"/>
        <v>11457</v>
      </c>
      <c r="AG10" s="11">
        <f t="shared" si="16"/>
        <v>627</v>
      </c>
      <c r="AH10" s="11">
        <f t="shared" si="26"/>
        <v>1621</v>
      </c>
      <c r="AI10" s="9">
        <v>2</v>
      </c>
      <c r="AJ10" s="11">
        <f t="shared" si="6"/>
        <v>163</v>
      </c>
      <c r="AK10" s="9"/>
      <c r="AL10" s="11">
        <f t="shared" si="7"/>
        <v>2413</v>
      </c>
      <c r="AM10" s="11">
        <f t="shared" si="8"/>
        <v>15598</v>
      </c>
      <c r="AN10" s="11">
        <f t="shared" si="9"/>
        <v>444</v>
      </c>
      <c r="AO10" s="11">
        <f t="shared" si="27"/>
        <v>16042</v>
      </c>
      <c r="AP10" s="11">
        <f t="shared" si="28"/>
        <v>2888</v>
      </c>
      <c r="AQ10" s="17">
        <f t="shared" si="29"/>
        <v>18930</v>
      </c>
      <c r="AU10" s="2">
        <v>3562016848</v>
      </c>
    </row>
    <row r="11" spans="1:47" x14ac:dyDescent="0.2">
      <c r="A11" s="9">
        <v>6</v>
      </c>
      <c r="B11" s="9">
        <v>3562016854</v>
      </c>
      <c r="C11" s="2">
        <v>4583</v>
      </c>
      <c r="D11" s="11" t="s">
        <v>74</v>
      </c>
      <c r="E11" s="11" t="s">
        <v>75</v>
      </c>
      <c r="F11" s="12">
        <v>43344</v>
      </c>
      <c r="G11" s="12" t="s">
        <v>64</v>
      </c>
      <c r="H11" s="12" t="s">
        <v>65</v>
      </c>
      <c r="I11" s="15">
        <v>100159108229</v>
      </c>
      <c r="J11" s="9">
        <v>2005219452</v>
      </c>
      <c r="K11" s="9">
        <v>27</v>
      </c>
      <c r="L11" s="9">
        <f>VLOOKUP(B11,'[1]CBT  Attendance'!$B$2:$F$29,5,0)</f>
        <v>25</v>
      </c>
      <c r="M11" s="9"/>
      <c r="N11" s="9"/>
      <c r="O11" s="9">
        <f t="shared" si="0"/>
        <v>25</v>
      </c>
      <c r="P11" s="9">
        <v>14025</v>
      </c>
      <c r="Q11" s="9">
        <v>0</v>
      </c>
      <c r="R11" s="9">
        <v>0</v>
      </c>
      <c r="S11" s="9">
        <v>0</v>
      </c>
      <c r="T11" s="9">
        <f t="shared" ref="T11:T12" si="30">ROUND(SUM(P11:S11),0)</f>
        <v>14025</v>
      </c>
      <c r="U11" s="9">
        <f t="shared" si="1"/>
        <v>12986</v>
      </c>
      <c r="V11" s="9">
        <f t="shared" si="2"/>
        <v>0</v>
      </c>
      <c r="W11" s="9">
        <f t="shared" si="3"/>
        <v>0</v>
      </c>
      <c r="X11" s="9">
        <f t="shared" si="4"/>
        <v>0</v>
      </c>
      <c r="Y11" s="9">
        <f t="shared" ref="Y11:Y12" si="31">ROUND(SUM(U11:X11),0)</f>
        <v>12986</v>
      </c>
      <c r="Z11" s="9"/>
      <c r="AA11" s="9">
        <f t="shared" ref="AA11:AA12" si="32">ROUND(Y11*5.76%,0)</f>
        <v>748</v>
      </c>
      <c r="AB11" s="11">
        <f t="shared" ref="AB11:AB12" si="33">Y11+AA11+Z11</f>
        <v>13734</v>
      </c>
      <c r="AC11" s="11">
        <f t="shared" si="14"/>
        <v>241</v>
      </c>
      <c r="AD11" s="11">
        <f t="shared" ref="AD11:AD12" si="34">ROUND(U11*12%,0)</f>
        <v>1558</v>
      </c>
      <c r="AE11" s="11">
        <v>1</v>
      </c>
      <c r="AF11" s="11">
        <f t="shared" si="5"/>
        <v>11934</v>
      </c>
      <c r="AG11" s="11">
        <f t="shared" si="16"/>
        <v>653</v>
      </c>
      <c r="AH11" s="11">
        <f t="shared" ref="AH11:AH12" si="35">ROUND(U11*13%,0)</f>
        <v>1688</v>
      </c>
      <c r="AI11" s="9">
        <v>2</v>
      </c>
      <c r="AJ11" s="11">
        <f t="shared" si="6"/>
        <v>169</v>
      </c>
      <c r="AK11" s="9"/>
      <c r="AL11" s="11">
        <f t="shared" si="7"/>
        <v>2512</v>
      </c>
      <c r="AM11" s="11">
        <f t="shared" si="8"/>
        <v>16246</v>
      </c>
      <c r="AN11" s="11">
        <f t="shared" si="9"/>
        <v>463</v>
      </c>
      <c r="AO11" s="11">
        <f t="shared" ref="AO11:AO12" si="36">AM11+AN11</f>
        <v>16709</v>
      </c>
      <c r="AP11" s="11">
        <f t="shared" ref="AP11:AP12" si="37">ROUND(AO11*18%,0)</f>
        <v>3008</v>
      </c>
      <c r="AQ11" s="17">
        <f t="shared" ref="AQ11:AQ12" si="38">AO11+AP11</f>
        <v>19717</v>
      </c>
      <c r="AU11" s="2">
        <v>3562016854</v>
      </c>
    </row>
    <row r="12" spans="1:47" x14ac:dyDescent="0.2">
      <c r="A12" s="9">
        <v>7</v>
      </c>
      <c r="B12" s="9">
        <v>3562017091</v>
      </c>
      <c r="C12" s="2">
        <v>4584</v>
      </c>
      <c r="D12" s="11" t="s">
        <v>76</v>
      </c>
      <c r="E12" s="11" t="s">
        <v>77</v>
      </c>
      <c r="F12" s="12">
        <v>43344</v>
      </c>
      <c r="G12" s="12" t="s">
        <v>78</v>
      </c>
      <c r="H12" s="12" t="s">
        <v>79</v>
      </c>
      <c r="I12" s="15">
        <v>100042940061</v>
      </c>
      <c r="J12" s="9">
        <v>6923778693</v>
      </c>
      <c r="K12" s="9">
        <v>27</v>
      </c>
      <c r="L12" s="9">
        <f>VLOOKUP(B12,'[1]CBT  Attendance'!$B$2:$F$29,5,0)</f>
        <v>20</v>
      </c>
      <c r="M12" s="9"/>
      <c r="N12" s="9"/>
      <c r="O12" s="9">
        <f t="shared" si="0"/>
        <v>20</v>
      </c>
      <c r="P12" s="9">
        <v>15427</v>
      </c>
      <c r="Q12" s="9">
        <v>0</v>
      </c>
      <c r="R12" s="9">
        <v>0</v>
      </c>
      <c r="S12" s="9">
        <v>0</v>
      </c>
      <c r="T12" s="9">
        <f t="shared" si="30"/>
        <v>15427</v>
      </c>
      <c r="U12" s="9">
        <f t="shared" si="1"/>
        <v>11427</v>
      </c>
      <c r="V12" s="9">
        <f t="shared" si="2"/>
        <v>0</v>
      </c>
      <c r="W12" s="9">
        <f t="shared" si="3"/>
        <v>0</v>
      </c>
      <c r="X12" s="9">
        <f t="shared" si="4"/>
        <v>0</v>
      </c>
      <c r="Y12" s="9">
        <f t="shared" si="31"/>
        <v>11427</v>
      </c>
      <c r="Z12" s="9"/>
      <c r="AA12" s="9">
        <f t="shared" si="32"/>
        <v>658</v>
      </c>
      <c r="AB12" s="11">
        <f t="shared" si="33"/>
        <v>12085</v>
      </c>
      <c r="AC12" s="11">
        <f t="shared" si="14"/>
        <v>212</v>
      </c>
      <c r="AD12" s="11">
        <f t="shared" si="34"/>
        <v>1371</v>
      </c>
      <c r="AE12" s="11">
        <v>1</v>
      </c>
      <c r="AF12" s="11">
        <f t="shared" si="5"/>
        <v>10501</v>
      </c>
      <c r="AG12" s="11">
        <f t="shared" si="16"/>
        <v>575</v>
      </c>
      <c r="AH12" s="11">
        <f t="shared" si="35"/>
        <v>1486</v>
      </c>
      <c r="AI12" s="9">
        <v>2</v>
      </c>
      <c r="AJ12" s="11">
        <f t="shared" si="6"/>
        <v>136</v>
      </c>
      <c r="AK12" s="9"/>
      <c r="AL12" s="11">
        <f t="shared" si="7"/>
        <v>2199</v>
      </c>
      <c r="AM12" s="11">
        <f t="shared" si="8"/>
        <v>14284</v>
      </c>
      <c r="AN12" s="11">
        <f t="shared" si="9"/>
        <v>370</v>
      </c>
      <c r="AO12" s="11">
        <f t="shared" si="36"/>
        <v>14654</v>
      </c>
      <c r="AP12" s="11">
        <f t="shared" si="37"/>
        <v>2638</v>
      </c>
      <c r="AQ12" s="17">
        <f t="shared" si="38"/>
        <v>17292</v>
      </c>
      <c r="AU12" s="2">
        <v>3562017091</v>
      </c>
    </row>
    <row r="13" spans="1:47" x14ac:dyDescent="0.2">
      <c r="A13" s="9">
        <v>8</v>
      </c>
      <c r="B13" s="9">
        <v>3562016834</v>
      </c>
      <c r="C13" s="2">
        <v>4585</v>
      </c>
      <c r="D13" s="11" t="s">
        <v>80</v>
      </c>
      <c r="E13" s="11" t="s">
        <v>81</v>
      </c>
      <c r="F13" s="12">
        <v>43344</v>
      </c>
      <c r="G13" s="12" t="s">
        <v>78</v>
      </c>
      <c r="H13" s="12" t="s">
        <v>79</v>
      </c>
      <c r="I13" s="15">
        <v>100045820193</v>
      </c>
      <c r="J13" s="9">
        <v>6923778590</v>
      </c>
      <c r="K13" s="9">
        <v>27</v>
      </c>
      <c r="L13" s="9">
        <f>VLOOKUP(B13,'[1]CBT  Attendance'!$B$2:$F$29,5,0)</f>
        <v>23.5</v>
      </c>
      <c r="M13" s="9"/>
      <c r="N13" s="9"/>
      <c r="O13" s="9">
        <f t="shared" si="0"/>
        <v>23.5</v>
      </c>
      <c r="P13" s="9">
        <v>15427</v>
      </c>
      <c r="Q13" s="9">
        <v>0</v>
      </c>
      <c r="R13" s="9">
        <v>0</v>
      </c>
      <c r="S13" s="9">
        <v>0</v>
      </c>
      <c r="T13" s="9">
        <f t="shared" ref="T13:T14" si="39">ROUND(SUM(P13:S13),0)</f>
        <v>15427</v>
      </c>
      <c r="U13" s="9">
        <f t="shared" si="1"/>
        <v>13427</v>
      </c>
      <c r="V13" s="9">
        <f t="shared" si="2"/>
        <v>0</v>
      </c>
      <c r="W13" s="9">
        <f t="shared" si="3"/>
        <v>0</v>
      </c>
      <c r="X13" s="9">
        <f t="shared" si="4"/>
        <v>0</v>
      </c>
      <c r="Y13" s="9">
        <f t="shared" ref="Y13:Y14" si="40">ROUND(SUM(U13:X13),0)</f>
        <v>13427</v>
      </c>
      <c r="Z13" s="9"/>
      <c r="AA13" s="9">
        <f t="shared" ref="AA13:AA14" si="41">ROUND(Y13*5.76%,0)</f>
        <v>773</v>
      </c>
      <c r="AB13" s="11">
        <f t="shared" ref="AB13:AB14" si="42">Y13+AA13+Z13</f>
        <v>14200</v>
      </c>
      <c r="AC13" s="11">
        <f t="shared" si="14"/>
        <v>249</v>
      </c>
      <c r="AD13" s="11">
        <f t="shared" ref="AD13:AD14" si="43">ROUND(U13*12%,0)</f>
        <v>1611</v>
      </c>
      <c r="AE13" s="11">
        <v>1</v>
      </c>
      <c r="AF13" s="11">
        <f t="shared" si="5"/>
        <v>12339</v>
      </c>
      <c r="AG13" s="11">
        <f t="shared" si="16"/>
        <v>675</v>
      </c>
      <c r="AH13" s="11">
        <f t="shared" ref="AH13:AH14" si="44">ROUND(U13*13%,0)</f>
        <v>1746</v>
      </c>
      <c r="AI13" s="9">
        <v>2</v>
      </c>
      <c r="AJ13" s="11">
        <f t="shared" si="6"/>
        <v>159</v>
      </c>
      <c r="AK13" s="9"/>
      <c r="AL13" s="11">
        <f t="shared" si="7"/>
        <v>2582</v>
      </c>
      <c r="AM13" s="11">
        <f t="shared" si="8"/>
        <v>16782</v>
      </c>
      <c r="AN13" s="11">
        <f t="shared" si="9"/>
        <v>435</v>
      </c>
      <c r="AO13" s="11">
        <f t="shared" ref="AO13:AO14" si="45">AM13+AN13</f>
        <v>17217</v>
      </c>
      <c r="AP13" s="11">
        <f t="shared" ref="AP13:AP14" si="46">ROUND(AO13*18%,0)</f>
        <v>3099</v>
      </c>
      <c r="AQ13" s="17">
        <f t="shared" ref="AQ13:AQ14" si="47">AO13+AP13</f>
        <v>20316</v>
      </c>
      <c r="AU13" s="2">
        <v>3562016834</v>
      </c>
    </row>
    <row r="14" spans="1:47" x14ac:dyDescent="0.2">
      <c r="A14" s="9">
        <v>9</v>
      </c>
      <c r="B14" s="9">
        <v>3562016859</v>
      </c>
      <c r="C14" s="2">
        <v>4586</v>
      </c>
      <c r="D14" s="11" t="s">
        <v>82</v>
      </c>
      <c r="E14" s="11" t="s">
        <v>83</v>
      </c>
      <c r="F14" s="12">
        <v>43344</v>
      </c>
      <c r="G14" s="12" t="s">
        <v>64</v>
      </c>
      <c r="H14" s="12" t="s">
        <v>65</v>
      </c>
      <c r="I14" s="15">
        <v>100602011514</v>
      </c>
      <c r="J14" s="9">
        <v>6925327635</v>
      </c>
      <c r="K14" s="9">
        <v>27</v>
      </c>
      <c r="L14" s="9">
        <f>VLOOKUP(B14,'[1]CBT  Attendance'!$B$2:$F$29,5,0)</f>
        <v>21</v>
      </c>
      <c r="M14" s="9"/>
      <c r="N14" s="9"/>
      <c r="O14" s="9">
        <f t="shared" si="0"/>
        <v>21</v>
      </c>
      <c r="P14" s="9">
        <v>14025</v>
      </c>
      <c r="Q14" s="9">
        <v>0</v>
      </c>
      <c r="R14" s="9">
        <v>0</v>
      </c>
      <c r="S14" s="9">
        <v>0</v>
      </c>
      <c r="T14" s="9">
        <f t="shared" si="39"/>
        <v>14025</v>
      </c>
      <c r="U14" s="9">
        <f t="shared" si="1"/>
        <v>10908</v>
      </c>
      <c r="V14" s="9">
        <f t="shared" si="2"/>
        <v>0</v>
      </c>
      <c r="W14" s="9">
        <f t="shared" si="3"/>
        <v>0</v>
      </c>
      <c r="X14" s="9">
        <f t="shared" si="4"/>
        <v>0</v>
      </c>
      <c r="Y14" s="9">
        <f t="shared" si="40"/>
        <v>10908</v>
      </c>
      <c r="Z14" s="9"/>
      <c r="AA14" s="9">
        <f t="shared" si="41"/>
        <v>628</v>
      </c>
      <c r="AB14" s="11">
        <f t="shared" si="42"/>
        <v>11536</v>
      </c>
      <c r="AC14" s="11">
        <f t="shared" si="14"/>
        <v>202</v>
      </c>
      <c r="AD14" s="11">
        <f t="shared" si="43"/>
        <v>1309</v>
      </c>
      <c r="AE14" s="11">
        <v>1</v>
      </c>
      <c r="AF14" s="11">
        <f t="shared" si="5"/>
        <v>10024</v>
      </c>
      <c r="AG14" s="11">
        <f t="shared" si="16"/>
        <v>548</v>
      </c>
      <c r="AH14" s="11">
        <f t="shared" si="44"/>
        <v>1418</v>
      </c>
      <c r="AI14" s="9">
        <v>2</v>
      </c>
      <c r="AJ14" s="11">
        <f t="shared" si="6"/>
        <v>142</v>
      </c>
      <c r="AK14" s="9"/>
      <c r="AL14" s="11">
        <f t="shared" si="7"/>
        <v>2110</v>
      </c>
      <c r="AM14" s="11">
        <f t="shared" si="8"/>
        <v>13646</v>
      </c>
      <c r="AN14" s="11">
        <f t="shared" si="9"/>
        <v>389</v>
      </c>
      <c r="AO14" s="11">
        <f t="shared" si="45"/>
        <v>14035</v>
      </c>
      <c r="AP14" s="11">
        <f t="shared" si="46"/>
        <v>2526</v>
      </c>
      <c r="AQ14" s="17">
        <f t="shared" si="47"/>
        <v>16561</v>
      </c>
      <c r="AU14" s="2">
        <v>3562016859</v>
      </c>
    </row>
    <row r="15" spans="1:47" x14ac:dyDescent="0.2">
      <c r="A15" s="9">
        <v>10</v>
      </c>
      <c r="B15" s="9">
        <v>3562016860</v>
      </c>
      <c r="C15" s="2">
        <v>4587</v>
      </c>
      <c r="D15" s="11" t="s">
        <v>84</v>
      </c>
      <c r="E15" s="11" t="s">
        <v>85</v>
      </c>
      <c r="F15" s="12">
        <v>43344</v>
      </c>
      <c r="G15" s="12" t="s">
        <v>64</v>
      </c>
      <c r="H15" s="12" t="s">
        <v>65</v>
      </c>
      <c r="I15" s="15">
        <v>100790454436</v>
      </c>
      <c r="J15" s="9">
        <v>6926208346</v>
      </c>
      <c r="K15" s="9">
        <v>27</v>
      </c>
      <c r="L15" s="9">
        <f>VLOOKUP(B15,'[1]CBT  Attendance'!$B$2:$F$29,5,0)</f>
        <v>25</v>
      </c>
      <c r="M15" s="9"/>
      <c r="N15" s="9"/>
      <c r="O15" s="9">
        <f t="shared" si="0"/>
        <v>25</v>
      </c>
      <c r="P15" s="9">
        <v>14025</v>
      </c>
      <c r="Q15" s="9">
        <v>0</v>
      </c>
      <c r="R15" s="9">
        <v>0</v>
      </c>
      <c r="S15" s="9">
        <v>0</v>
      </c>
      <c r="T15" s="9">
        <f t="shared" ref="T15:T16" si="48">ROUND(SUM(P15:S15),0)</f>
        <v>14025</v>
      </c>
      <c r="U15" s="9">
        <f t="shared" si="1"/>
        <v>12986</v>
      </c>
      <c r="V15" s="9">
        <f t="shared" si="2"/>
        <v>0</v>
      </c>
      <c r="W15" s="9">
        <f t="shared" si="3"/>
        <v>0</v>
      </c>
      <c r="X15" s="9">
        <f t="shared" si="4"/>
        <v>0</v>
      </c>
      <c r="Y15" s="9">
        <f t="shared" ref="Y15:Y16" si="49">ROUND(SUM(U15:X15),0)</f>
        <v>12986</v>
      </c>
      <c r="Z15" s="9"/>
      <c r="AA15" s="9">
        <f t="shared" ref="AA15:AA16" si="50">ROUND(Y15*5.76%,0)</f>
        <v>748</v>
      </c>
      <c r="AB15" s="11">
        <f t="shared" ref="AB15:AB16" si="51">Y15+AA15+Z15</f>
        <v>13734</v>
      </c>
      <c r="AC15" s="11">
        <f t="shared" si="14"/>
        <v>241</v>
      </c>
      <c r="AD15" s="11">
        <f t="shared" ref="AD15:AD16" si="52">ROUND(U15*12%,0)</f>
        <v>1558</v>
      </c>
      <c r="AE15" s="11">
        <v>1</v>
      </c>
      <c r="AF15" s="11">
        <f t="shared" si="5"/>
        <v>11934</v>
      </c>
      <c r="AG15" s="11">
        <f t="shared" si="16"/>
        <v>653</v>
      </c>
      <c r="AH15" s="11">
        <f t="shared" ref="AH15:AH16" si="53">ROUND(U15*13%,0)</f>
        <v>1688</v>
      </c>
      <c r="AI15" s="9">
        <v>2</v>
      </c>
      <c r="AJ15" s="11">
        <f t="shared" si="6"/>
        <v>169</v>
      </c>
      <c r="AK15" s="9"/>
      <c r="AL15" s="11">
        <f t="shared" si="7"/>
        <v>2512</v>
      </c>
      <c r="AM15" s="11">
        <f t="shared" si="8"/>
        <v>16246</v>
      </c>
      <c r="AN15" s="11">
        <f t="shared" si="9"/>
        <v>463</v>
      </c>
      <c r="AO15" s="11">
        <f t="shared" ref="AO15:AO16" si="54">AM15+AN15</f>
        <v>16709</v>
      </c>
      <c r="AP15" s="11">
        <f t="shared" ref="AP15:AP16" si="55">ROUND(AO15*18%,0)</f>
        <v>3008</v>
      </c>
      <c r="AQ15" s="17">
        <f t="shared" ref="AQ15:AQ16" si="56">AO15+AP15</f>
        <v>19717</v>
      </c>
      <c r="AU15" s="2">
        <v>3562016860</v>
      </c>
    </row>
    <row r="16" spans="1:47" x14ac:dyDescent="0.2">
      <c r="A16" s="9">
        <v>11</v>
      </c>
      <c r="B16" s="9">
        <v>3562016856</v>
      </c>
      <c r="C16" s="2">
        <v>4588</v>
      </c>
      <c r="D16" s="11" t="s">
        <v>86</v>
      </c>
      <c r="E16" s="11" t="s">
        <v>87</v>
      </c>
      <c r="F16" s="12">
        <v>43344</v>
      </c>
      <c r="G16" s="12" t="s">
        <v>88</v>
      </c>
      <c r="H16" s="12" t="s">
        <v>65</v>
      </c>
      <c r="I16" s="15">
        <v>100602106122</v>
      </c>
      <c r="J16" s="9">
        <v>6924638559</v>
      </c>
      <c r="K16" s="9">
        <v>27</v>
      </c>
      <c r="L16" s="9">
        <f>VLOOKUP(B16,'[1]CBT  Attendance'!$B$2:$F$29,5,0)</f>
        <v>25</v>
      </c>
      <c r="M16" s="9"/>
      <c r="N16" s="9"/>
      <c r="O16" s="9">
        <f t="shared" si="0"/>
        <v>25</v>
      </c>
      <c r="P16" s="9">
        <v>14025</v>
      </c>
      <c r="Q16" s="9">
        <v>0</v>
      </c>
      <c r="R16" s="9">
        <v>0</v>
      </c>
      <c r="S16" s="9">
        <v>0</v>
      </c>
      <c r="T16" s="9">
        <f t="shared" si="48"/>
        <v>14025</v>
      </c>
      <c r="U16" s="9">
        <f t="shared" si="1"/>
        <v>12986</v>
      </c>
      <c r="V16" s="9">
        <f t="shared" si="2"/>
        <v>0</v>
      </c>
      <c r="W16" s="9">
        <f t="shared" si="3"/>
        <v>0</v>
      </c>
      <c r="X16" s="9">
        <f t="shared" si="4"/>
        <v>0</v>
      </c>
      <c r="Y16" s="9">
        <f t="shared" si="49"/>
        <v>12986</v>
      </c>
      <c r="Z16" s="9"/>
      <c r="AA16" s="9">
        <f t="shared" si="50"/>
        <v>748</v>
      </c>
      <c r="AB16" s="11">
        <f t="shared" si="51"/>
        <v>13734</v>
      </c>
      <c r="AC16" s="11">
        <f t="shared" si="14"/>
        <v>241</v>
      </c>
      <c r="AD16" s="11">
        <f t="shared" si="52"/>
        <v>1558</v>
      </c>
      <c r="AE16" s="11">
        <v>1</v>
      </c>
      <c r="AF16" s="11">
        <f t="shared" si="5"/>
        <v>11934</v>
      </c>
      <c r="AG16" s="11">
        <f t="shared" si="16"/>
        <v>653</v>
      </c>
      <c r="AH16" s="11">
        <f t="shared" si="53"/>
        <v>1688</v>
      </c>
      <c r="AI16" s="9">
        <v>2</v>
      </c>
      <c r="AJ16" s="11">
        <f t="shared" si="6"/>
        <v>169</v>
      </c>
      <c r="AK16" s="9"/>
      <c r="AL16" s="11">
        <f t="shared" si="7"/>
        <v>2512</v>
      </c>
      <c r="AM16" s="11">
        <f t="shared" si="8"/>
        <v>16246</v>
      </c>
      <c r="AN16" s="11">
        <f t="shared" si="9"/>
        <v>463</v>
      </c>
      <c r="AO16" s="11">
        <f t="shared" si="54"/>
        <v>16709</v>
      </c>
      <c r="AP16" s="11">
        <f t="shared" si="55"/>
        <v>3008</v>
      </c>
      <c r="AQ16" s="17">
        <f t="shared" si="56"/>
        <v>19717</v>
      </c>
      <c r="AU16" s="2">
        <v>3562016856</v>
      </c>
    </row>
    <row r="17" spans="1:47" x14ac:dyDescent="0.2">
      <c r="A17" s="9">
        <v>12</v>
      </c>
      <c r="B17" s="107">
        <v>3562016857</v>
      </c>
      <c r="C17" s="2">
        <v>4589</v>
      </c>
      <c r="D17" s="11" t="s">
        <v>89</v>
      </c>
      <c r="E17" s="11" t="s">
        <v>90</v>
      </c>
      <c r="F17" s="12">
        <v>43344</v>
      </c>
      <c r="G17" s="12" t="s">
        <v>88</v>
      </c>
      <c r="H17" s="12" t="s">
        <v>65</v>
      </c>
      <c r="I17" s="15">
        <v>100602370270</v>
      </c>
      <c r="J17" s="9">
        <v>6924833805</v>
      </c>
      <c r="K17" s="9">
        <v>27</v>
      </c>
      <c r="L17" s="9">
        <f>VLOOKUP(B17,'[1]CBT  Attendance'!$B$2:$F$29,5,0)</f>
        <v>16.5</v>
      </c>
      <c r="M17" s="9"/>
      <c r="N17" s="9"/>
      <c r="O17" s="9">
        <f t="shared" si="0"/>
        <v>16.5</v>
      </c>
      <c r="P17" s="9">
        <v>14025</v>
      </c>
      <c r="Q17" s="9">
        <v>0</v>
      </c>
      <c r="R17" s="9">
        <v>0</v>
      </c>
      <c r="S17" s="9">
        <v>0</v>
      </c>
      <c r="T17" s="9">
        <f t="shared" ref="T17:T18" si="57">ROUND(SUM(P17:S17),0)</f>
        <v>14025</v>
      </c>
      <c r="U17" s="9">
        <f t="shared" si="1"/>
        <v>8571</v>
      </c>
      <c r="V17" s="9">
        <f t="shared" si="2"/>
        <v>0</v>
      </c>
      <c r="W17" s="9">
        <f t="shared" si="3"/>
        <v>0</v>
      </c>
      <c r="X17" s="9">
        <f t="shared" si="4"/>
        <v>0</v>
      </c>
      <c r="Y17" s="9">
        <f t="shared" ref="Y17:Y18" si="58">ROUND(SUM(U17:X17),0)</f>
        <v>8571</v>
      </c>
      <c r="Z17" s="9"/>
      <c r="AA17" s="9">
        <f t="shared" ref="AA17:AA18" si="59">ROUND(Y17*5.76%,0)</f>
        <v>494</v>
      </c>
      <c r="AB17" s="11">
        <f t="shared" ref="AB17:AB18" si="60">Y17+AA17+Z17</f>
        <v>9065</v>
      </c>
      <c r="AC17" s="11">
        <f t="shared" si="14"/>
        <v>159</v>
      </c>
      <c r="AD17" s="11">
        <f t="shared" ref="AD17:AD18" si="61">ROUND(U17*12%,0)</f>
        <v>1029</v>
      </c>
      <c r="AE17" s="11">
        <v>1</v>
      </c>
      <c r="AF17" s="11">
        <f t="shared" si="5"/>
        <v>7876</v>
      </c>
      <c r="AG17" s="11">
        <f t="shared" si="16"/>
        <v>431</v>
      </c>
      <c r="AH17" s="11">
        <f t="shared" ref="AH17:AH18" si="62">ROUND(U17*13%,0)</f>
        <v>1114</v>
      </c>
      <c r="AI17" s="9">
        <v>2</v>
      </c>
      <c r="AJ17" s="11">
        <f t="shared" si="6"/>
        <v>112</v>
      </c>
      <c r="AK17" s="9"/>
      <c r="AL17" s="11">
        <f t="shared" si="7"/>
        <v>1659</v>
      </c>
      <c r="AM17" s="11">
        <f t="shared" si="8"/>
        <v>10724</v>
      </c>
      <c r="AN17" s="11">
        <f t="shared" si="9"/>
        <v>306</v>
      </c>
      <c r="AO17" s="11">
        <f t="shared" ref="AO17:AO18" si="63">AM17+AN17</f>
        <v>11030</v>
      </c>
      <c r="AP17" s="11">
        <f t="shared" ref="AP17:AP18" si="64">ROUND(AO17*18%,0)</f>
        <v>1985</v>
      </c>
      <c r="AQ17" s="17">
        <f t="shared" ref="AQ17:AQ18" si="65">AO17+AP17</f>
        <v>13015</v>
      </c>
      <c r="AU17" s="2">
        <v>3562016857</v>
      </c>
    </row>
    <row r="18" spans="1:47" x14ac:dyDescent="0.2">
      <c r="A18" s="9">
        <v>13</v>
      </c>
      <c r="B18" s="9">
        <v>3562016858</v>
      </c>
      <c r="C18" s="2">
        <v>4590</v>
      </c>
      <c r="D18" s="11" t="s">
        <v>91</v>
      </c>
      <c r="E18" s="11" t="s">
        <v>92</v>
      </c>
      <c r="F18" s="12">
        <v>43344</v>
      </c>
      <c r="G18" s="12" t="s">
        <v>88</v>
      </c>
      <c r="H18" s="12" t="s">
        <v>65</v>
      </c>
      <c r="I18" s="15">
        <v>100601955314</v>
      </c>
      <c r="J18" s="9">
        <v>6924833811</v>
      </c>
      <c r="K18" s="9">
        <v>27</v>
      </c>
      <c r="L18" s="9">
        <f>VLOOKUP(B18,'[1]CBT  Attendance'!$B$2:$F$29,5,0)</f>
        <v>25</v>
      </c>
      <c r="M18" s="9"/>
      <c r="N18" s="9"/>
      <c r="O18" s="9">
        <f t="shared" si="0"/>
        <v>25</v>
      </c>
      <c r="P18" s="9">
        <v>14025</v>
      </c>
      <c r="Q18" s="9">
        <v>0</v>
      </c>
      <c r="R18" s="9">
        <v>0</v>
      </c>
      <c r="S18" s="9">
        <v>0</v>
      </c>
      <c r="T18" s="9">
        <f t="shared" si="57"/>
        <v>14025</v>
      </c>
      <c r="U18" s="9">
        <f t="shared" si="1"/>
        <v>12986</v>
      </c>
      <c r="V18" s="9">
        <f t="shared" si="2"/>
        <v>0</v>
      </c>
      <c r="W18" s="9">
        <f t="shared" si="3"/>
        <v>0</v>
      </c>
      <c r="X18" s="9">
        <f t="shared" si="4"/>
        <v>0</v>
      </c>
      <c r="Y18" s="9">
        <f t="shared" si="58"/>
        <v>12986</v>
      </c>
      <c r="Z18" s="9"/>
      <c r="AA18" s="9">
        <f t="shared" si="59"/>
        <v>748</v>
      </c>
      <c r="AB18" s="11">
        <f t="shared" si="60"/>
        <v>13734</v>
      </c>
      <c r="AC18" s="11">
        <f t="shared" si="14"/>
        <v>241</v>
      </c>
      <c r="AD18" s="11">
        <f t="shared" si="61"/>
        <v>1558</v>
      </c>
      <c r="AE18" s="11">
        <v>1</v>
      </c>
      <c r="AF18" s="11">
        <f t="shared" si="5"/>
        <v>11934</v>
      </c>
      <c r="AG18" s="11">
        <f t="shared" si="16"/>
        <v>653</v>
      </c>
      <c r="AH18" s="11">
        <f t="shared" si="62"/>
        <v>1688</v>
      </c>
      <c r="AI18" s="9">
        <v>2</v>
      </c>
      <c r="AJ18" s="11">
        <f t="shared" si="6"/>
        <v>169</v>
      </c>
      <c r="AK18" s="9"/>
      <c r="AL18" s="11">
        <f t="shared" si="7"/>
        <v>2512</v>
      </c>
      <c r="AM18" s="11">
        <f t="shared" si="8"/>
        <v>16246</v>
      </c>
      <c r="AN18" s="11">
        <f t="shared" si="9"/>
        <v>463</v>
      </c>
      <c r="AO18" s="11">
        <f t="shared" si="63"/>
        <v>16709</v>
      </c>
      <c r="AP18" s="11">
        <f t="shared" si="64"/>
        <v>3008</v>
      </c>
      <c r="AQ18" s="17">
        <f t="shared" si="65"/>
        <v>19717</v>
      </c>
      <c r="AU18" s="2">
        <v>3562016858</v>
      </c>
    </row>
    <row r="19" spans="1:47" x14ac:dyDescent="0.2">
      <c r="A19" s="9">
        <v>14</v>
      </c>
      <c r="B19" s="9">
        <v>3562018698</v>
      </c>
      <c r="C19" s="2">
        <v>4716</v>
      </c>
      <c r="D19" s="11" t="s">
        <v>93</v>
      </c>
      <c r="E19" s="11" t="s">
        <v>94</v>
      </c>
      <c r="F19" s="12">
        <v>43385</v>
      </c>
      <c r="G19" s="12" t="s">
        <v>64</v>
      </c>
      <c r="H19" s="12" t="s">
        <v>65</v>
      </c>
      <c r="I19" s="15" t="s">
        <v>95</v>
      </c>
      <c r="J19" s="9" t="s">
        <v>96</v>
      </c>
      <c r="K19" s="9">
        <v>27</v>
      </c>
      <c r="L19" s="9">
        <f>VLOOKUP(B19,'[1]CBT  Attendance'!$B$2:$F$29,5,0)</f>
        <v>25</v>
      </c>
      <c r="M19" s="9"/>
      <c r="N19" s="9"/>
      <c r="O19" s="9">
        <f t="shared" si="0"/>
        <v>25</v>
      </c>
      <c r="P19" s="9">
        <v>14025</v>
      </c>
      <c r="Q19" s="9">
        <v>0</v>
      </c>
      <c r="R19" s="9">
        <v>0</v>
      </c>
      <c r="S19" s="9">
        <v>0</v>
      </c>
      <c r="T19" s="9">
        <f t="shared" ref="T19:T20" si="66">ROUND(SUM(P19:S19),0)</f>
        <v>14025</v>
      </c>
      <c r="U19" s="9">
        <f t="shared" si="1"/>
        <v>12986</v>
      </c>
      <c r="V19" s="9">
        <f t="shared" si="2"/>
        <v>0</v>
      </c>
      <c r="W19" s="9">
        <f t="shared" si="3"/>
        <v>0</v>
      </c>
      <c r="X19" s="9">
        <f t="shared" si="4"/>
        <v>0</v>
      </c>
      <c r="Y19" s="9">
        <f t="shared" ref="Y19:Y20" si="67">ROUND(SUM(U19:X19),0)</f>
        <v>12986</v>
      </c>
      <c r="Z19" s="9"/>
      <c r="AA19" s="9">
        <f t="shared" ref="AA19:AA20" si="68">ROUND(Y19*5.76%,0)</f>
        <v>748</v>
      </c>
      <c r="AB19" s="11">
        <f t="shared" ref="AB19:AB20" si="69">Y19+AA19+Z19</f>
        <v>13734</v>
      </c>
      <c r="AC19" s="11">
        <f t="shared" si="14"/>
        <v>241</v>
      </c>
      <c r="AD19" s="11">
        <f t="shared" ref="AD19:AD20" si="70">ROUND(U19*12%,0)</f>
        <v>1558</v>
      </c>
      <c r="AE19" s="11">
        <v>1</v>
      </c>
      <c r="AF19" s="11">
        <f t="shared" si="5"/>
        <v>11934</v>
      </c>
      <c r="AG19" s="11">
        <f t="shared" si="16"/>
        <v>653</v>
      </c>
      <c r="AH19" s="11">
        <f t="shared" ref="AH19:AH20" si="71">ROUND(U19*13%,0)</f>
        <v>1688</v>
      </c>
      <c r="AI19" s="9">
        <v>2</v>
      </c>
      <c r="AJ19" s="11">
        <f t="shared" si="6"/>
        <v>169</v>
      </c>
      <c r="AK19" s="9"/>
      <c r="AL19" s="11">
        <f t="shared" si="7"/>
        <v>2512</v>
      </c>
      <c r="AM19" s="11">
        <f t="shared" si="8"/>
        <v>16246</v>
      </c>
      <c r="AN19" s="11">
        <f t="shared" si="9"/>
        <v>463</v>
      </c>
      <c r="AO19" s="11">
        <f t="shared" ref="AO19:AO20" si="72">AM19+AN19</f>
        <v>16709</v>
      </c>
      <c r="AP19" s="11">
        <f t="shared" ref="AP19:AP20" si="73">ROUND(AO19*18%,0)</f>
        <v>3008</v>
      </c>
      <c r="AQ19" s="17">
        <f t="shared" ref="AQ19:AQ20" si="74">AO19+AP19</f>
        <v>19717</v>
      </c>
      <c r="AU19" s="2">
        <v>3562018698</v>
      </c>
    </row>
    <row r="20" spans="1:47" x14ac:dyDescent="0.2">
      <c r="A20" s="9">
        <v>15</v>
      </c>
      <c r="B20" s="9">
        <v>3562017275</v>
      </c>
      <c r="C20" s="2">
        <v>4717</v>
      </c>
      <c r="D20" s="11" t="s">
        <v>97</v>
      </c>
      <c r="E20" s="11" t="s">
        <v>98</v>
      </c>
      <c r="F20" s="12">
        <v>43388</v>
      </c>
      <c r="G20" s="12" t="s">
        <v>64</v>
      </c>
      <c r="H20" s="12" t="s">
        <v>65</v>
      </c>
      <c r="I20" s="112" t="s">
        <v>99</v>
      </c>
      <c r="J20" s="9" t="s">
        <v>100</v>
      </c>
      <c r="K20" s="9">
        <v>27</v>
      </c>
      <c r="L20" s="9">
        <f>VLOOKUP(B20,'[1]CBT  Attendance'!$B$2:$F$29,5,0)</f>
        <v>25</v>
      </c>
      <c r="M20" s="9"/>
      <c r="N20" s="9"/>
      <c r="O20" s="9">
        <f t="shared" si="0"/>
        <v>25</v>
      </c>
      <c r="P20" s="9">
        <v>14025</v>
      </c>
      <c r="Q20" s="9">
        <v>0</v>
      </c>
      <c r="R20" s="9">
        <v>0</v>
      </c>
      <c r="S20" s="9">
        <v>0</v>
      </c>
      <c r="T20" s="9">
        <f t="shared" si="66"/>
        <v>14025</v>
      </c>
      <c r="U20" s="9">
        <f t="shared" si="1"/>
        <v>12986</v>
      </c>
      <c r="V20" s="9">
        <f t="shared" si="2"/>
        <v>0</v>
      </c>
      <c r="W20" s="9">
        <f t="shared" si="3"/>
        <v>0</v>
      </c>
      <c r="X20" s="9">
        <f t="shared" si="4"/>
        <v>0</v>
      </c>
      <c r="Y20" s="9">
        <f t="shared" si="67"/>
        <v>12986</v>
      </c>
      <c r="Z20" s="9"/>
      <c r="AA20" s="9">
        <f t="shared" si="68"/>
        <v>748</v>
      </c>
      <c r="AB20" s="11">
        <f t="shared" si="69"/>
        <v>13734</v>
      </c>
      <c r="AC20" s="11">
        <f t="shared" si="14"/>
        <v>241</v>
      </c>
      <c r="AD20" s="11">
        <f t="shared" si="70"/>
        <v>1558</v>
      </c>
      <c r="AE20" s="11">
        <v>1</v>
      </c>
      <c r="AF20" s="11">
        <f t="shared" si="5"/>
        <v>11934</v>
      </c>
      <c r="AG20" s="11">
        <f t="shared" si="16"/>
        <v>653</v>
      </c>
      <c r="AH20" s="11">
        <f t="shared" si="71"/>
        <v>1688</v>
      </c>
      <c r="AI20" s="9">
        <v>2</v>
      </c>
      <c r="AJ20" s="11">
        <f t="shared" si="6"/>
        <v>169</v>
      </c>
      <c r="AK20" s="9"/>
      <c r="AL20" s="11">
        <f t="shared" si="7"/>
        <v>2512</v>
      </c>
      <c r="AM20" s="11">
        <f t="shared" si="8"/>
        <v>16246</v>
      </c>
      <c r="AN20" s="11">
        <f t="shared" si="9"/>
        <v>463</v>
      </c>
      <c r="AO20" s="11">
        <f t="shared" si="72"/>
        <v>16709</v>
      </c>
      <c r="AP20" s="11">
        <f t="shared" si="73"/>
        <v>3008</v>
      </c>
      <c r="AQ20" s="17">
        <f t="shared" si="74"/>
        <v>19717</v>
      </c>
      <c r="AU20" s="2">
        <v>3562017275</v>
      </c>
    </row>
    <row r="21" spans="1:47" x14ac:dyDescent="0.2">
      <c r="A21" s="9">
        <v>16</v>
      </c>
      <c r="B21" s="9">
        <v>3562016852</v>
      </c>
      <c r="C21" s="2">
        <v>4568</v>
      </c>
      <c r="D21" s="11" t="s">
        <v>101</v>
      </c>
      <c r="E21" s="11" t="s">
        <v>102</v>
      </c>
      <c r="F21" s="12">
        <v>43344</v>
      </c>
      <c r="G21" s="12" t="s">
        <v>64</v>
      </c>
      <c r="H21" s="12" t="s">
        <v>65</v>
      </c>
      <c r="I21" s="15">
        <v>100019118604</v>
      </c>
      <c r="J21" s="9">
        <v>6923778767</v>
      </c>
      <c r="K21" s="9">
        <v>27</v>
      </c>
      <c r="L21" s="9">
        <f>VLOOKUP(B21,'[1]CBT  Attendance'!$B$2:$F$29,5,0)</f>
        <v>13</v>
      </c>
      <c r="M21" s="9"/>
      <c r="N21" s="9"/>
      <c r="O21" s="9">
        <f t="shared" si="0"/>
        <v>13</v>
      </c>
      <c r="P21" s="9">
        <v>14025</v>
      </c>
      <c r="Q21" s="9">
        <v>0</v>
      </c>
      <c r="R21" s="9">
        <v>0</v>
      </c>
      <c r="S21" s="9">
        <v>0</v>
      </c>
      <c r="T21" s="9">
        <f t="shared" ref="T21:T23" si="75">ROUND(SUM(P21:S21),0)</f>
        <v>14025</v>
      </c>
      <c r="U21" s="9">
        <f t="shared" si="1"/>
        <v>6753</v>
      </c>
      <c r="V21" s="9">
        <f t="shared" si="2"/>
        <v>0</v>
      </c>
      <c r="W21" s="9">
        <f t="shared" si="3"/>
        <v>0</v>
      </c>
      <c r="X21" s="9">
        <f t="shared" si="4"/>
        <v>0</v>
      </c>
      <c r="Y21" s="9">
        <f t="shared" ref="Y21:Y23" si="76">ROUND(SUM(U21:X21),0)</f>
        <v>6753</v>
      </c>
      <c r="Z21" s="9"/>
      <c r="AA21" s="9">
        <f t="shared" ref="AA21:AA23" si="77">ROUND(Y21*5.76%,0)</f>
        <v>389</v>
      </c>
      <c r="AB21" s="11">
        <f t="shared" ref="AB21:AB23" si="78">Y21+AA21+Z21</f>
        <v>7142</v>
      </c>
      <c r="AC21" s="11">
        <f t="shared" si="14"/>
        <v>125</v>
      </c>
      <c r="AD21" s="11">
        <f t="shared" ref="AD21:AD23" si="79">ROUND(U21*12%,0)</f>
        <v>810</v>
      </c>
      <c r="AE21" s="11">
        <v>1</v>
      </c>
      <c r="AF21" s="11">
        <f t="shared" si="5"/>
        <v>6206</v>
      </c>
      <c r="AG21" s="11">
        <f t="shared" si="16"/>
        <v>340</v>
      </c>
      <c r="AH21" s="11">
        <f t="shared" ref="AH21:AH23" si="80">ROUND(U21*13%,0)</f>
        <v>878</v>
      </c>
      <c r="AI21" s="9">
        <v>2</v>
      </c>
      <c r="AJ21" s="11">
        <f t="shared" si="6"/>
        <v>88</v>
      </c>
      <c r="AK21" s="9"/>
      <c r="AL21" s="11">
        <f t="shared" si="7"/>
        <v>1308</v>
      </c>
      <c r="AM21" s="11">
        <f t="shared" si="8"/>
        <v>8450</v>
      </c>
      <c r="AN21" s="11">
        <f t="shared" si="9"/>
        <v>241</v>
      </c>
      <c r="AO21" s="11">
        <f t="shared" ref="AO21:AO23" si="81">AM21+AN21</f>
        <v>8691</v>
      </c>
      <c r="AP21" s="11">
        <f t="shared" ref="AP21:AP23" si="82">ROUND(AO21*18%,0)</f>
        <v>1564</v>
      </c>
      <c r="AQ21" s="17">
        <f t="shared" ref="AQ21:AQ23" si="83">AO21+AP21</f>
        <v>10255</v>
      </c>
      <c r="AU21" s="2">
        <v>3562016852</v>
      </c>
    </row>
    <row r="22" spans="1:47" x14ac:dyDescent="0.2">
      <c r="A22" s="9">
        <v>17</v>
      </c>
      <c r="B22" s="9">
        <v>3562018733</v>
      </c>
      <c r="C22" s="2">
        <v>5022</v>
      </c>
      <c r="D22" s="11" t="s">
        <v>103</v>
      </c>
      <c r="E22" s="11" t="s">
        <v>104</v>
      </c>
      <c r="F22" s="12">
        <v>43435</v>
      </c>
      <c r="G22" s="12" t="s">
        <v>64</v>
      </c>
      <c r="H22" s="12" t="s">
        <v>65</v>
      </c>
      <c r="I22" s="100">
        <v>100052616305</v>
      </c>
      <c r="J22" s="9">
        <v>6928684196</v>
      </c>
      <c r="K22" s="9">
        <v>27</v>
      </c>
      <c r="L22" s="9">
        <f>VLOOKUP(B22,'[1]CBT  Attendance'!$B$2:$F$29,5,0)</f>
        <v>25</v>
      </c>
      <c r="M22" s="9"/>
      <c r="N22" s="9"/>
      <c r="O22" s="9">
        <f t="shared" si="0"/>
        <v>25</v>
      </c>
      <c r="P22" s="9">
        <v>14025</v>
      </c>
      <c r="Q22" s="9">
        <v>0</v>
      </c>
      <c r="R22" s="9">
        <v>0</v>
      </c>
      <c r="S22" s="9">
        <v>0</v>
      </c>
      <c r="T22" s="9">
        <f t="shared" si="75"/>
        <v>14025</v>
      </c>
      <c r="U22" s="9">
        <f t="shared" si="1"/>
        <v>12986</v>
      </c>
      <c r="V22" s="9">
        <f t="shared" si="2"/>
        <v>0</v>
      </c>
      <c r="W22" s="9">
        <f t="shared" si="3"/>
        <v>0</v>
      </c>
      <c r="X22" s="9">
        <f t="shared" si="4"/>
        <v>0</v>
      </c>
      <c r="Y22" s="9">
        <f t="shared" si="76"/>
        <v>12986</v>
      </c>
      <c r="Z22" s="9"/>
      <c r="AA22" s="9">
        <f t="shared" si="77"/>
        <v>748</v>
      </c>
      <c r="AB22" s="11">
        <f t="shared" si="78"/>
        <v>13734</v>
      </c>
      <c r="AC22" s="11">
        <f t="shared" si="14"/>
        <v>241</v>
      </c>
      <c r="AD22" s="11">
        <f t="shared" si="79"/>
        <v>1558</v>
      </c>
      <c r="AE22" s="11">
        <v>1</v>
      </c>
      <c r="AF22" s="11">
        <f t="shared" si="5"/>
        <v>11934</v>
      </c>
      <c r="AG22" s="11">
        <f t="shared" si="16"/>
        <v>653</v>
      </c>
      <c r="AH22" s="11">
        <f t="shared" si="80"/>
        <v>1688</v>
      </c>
      <c r="AI22" s="9">
        <v>2</v>
      </c>
      <c r="AJ22" s="11">
        <f t="shared" si="6"/>
        <v>169</v>
      </c>
      <c r="AK22" s="9"/>
      <c r="AL22" s="11">
        <f t="shared" si="7"/>
        <v>2512</v>
      </c>
      <c r="AM22" s="11">
        <f t="shared" si="8"/>
        <v>16246</v>
      </c>
      <c r="AN22" s="11">
        <f t="shared" si="9"/>
        <v>463</v>
      </c>
      <c r="AO22" s="11">
        <f t="shared" si="81"/>
        <v>16709</v>
      </c>
      <c r="AP22" s="11">
        <f t="shared" si="82"/>
        <v>3008</v>
      </c>
      <c r="AQ22" s="17">
        <f t="shared" si="83"/>
        <v>19717</v>
      </c>
      <c r="AU22" s="2">
        <v>3562018733</v>
      </c>
    </row>
    <row r="23" spans="1:47" x14ac:dyDescent="0.2">
      <c r="A23" s="9">
        <v>18</v>
      </c>
      <c r="B23" s="9">
        <v>3562018693</v>
      </c>
      <c r="C23" s="2">
        <v>5171</v>
      </c>
      <c r="D23" s="11" t="s">
        <v>105</v>
      </c>
      <c r="E23" s="11" t="s">
        <v>104</v>
      </c>
      <c r="F23" s="12">
        <v>43417</v>
      </c>
      <c r="G23" s="12" t="s">
        <v>64</v>
      </c>
      <c r="H23" s="12" t="s">
        <v>65</v>
      </c>
      <c r="I23" s="112" t="s">
        <v>106</v>
      </c>
      <c r="J23" s="9" t="s">
        <v>107</v>
      </c>
      <c r="K23" s="9">
        <v>27</v>
      </c>
      <c r="L23" s="9">
        <f>VLOOKUP(B23,'[1]CBT  Attendance'!$B$2:$F$29,5,0)</f>
        <v>16</v>
      </c>
      <c r="M23" s="9"/>
      <c r="N23" s="9"/>
      <c r="O23" s="9">
        <f t="shared" si="0"/>
        <v>16</v>
      </c>
      <c r="P23" s="9">
        <v>14025</v>
      </c>
      <c r="Q23" s="9">
        <v>0</v>
      </c>
      <c r="R23" s="9">
        <v>0</v>
      </c>
      <c r="S23" s="9">
        <v>0</v>
      </c>
      <c r="T23" s="9">
        <f t="shared" si="75"/>
        <v>14025</v>
      </c>
      <c r="U23" s="9">
        <f t="shared" si="1"/>
        <v>8311</v>
      </c>
      <c r="V23" s="9">
        <f t="shared" si="2"/>
        <v>0</v>
      </c>
      <c r="W23" s="9">
        <f t="shared" si="3"/>
        <v>0</v>
      </c>
      <c r="X23" s="9">
        <f t="shared" si="4"/>
        <v>0</v>
      </c>
      <c r="Y23" s="9">
        <f t="shared" si="76"/>
        <v>8311</v>
      </c>
      <c r="Z23" s="9"/>
      <c r="AA23" s="9">
        <f t="shared" si="77"/>
        <v>479</v>
      </c>
      <c r="AB23" s="11">
        <f t="shared" si="78"/>
        <v>8790</v>
      </c>
      <c r="AC23" s="11">
        <f t="shared" si="14"/>
        <v>154</v>
      </c>
      <c r="AD23" s="11">
        <f t="shared" si="79"/>
        <v>997</v>
      </c>
      <c r="AE23" s="11">
        <v>1</v>
      </c>
      <c r="AF23" s="11">
        <f t="shared" si="5"/>
        <v>7638</v>
      </c>
      <c r="AG23" s="11">
        <f t="shared" si="16"/>
        <v>418</v>
      </c>
      <c r="AH23" s="11">
        <f t="shared" si="80"/>
        <v>1080</v>
      </c>
      <c r="AI23" s="9">
        <v>2</v>
      </c>
      <c r="AJ23" s="11">
        <f t="shared" si="6"/>
        <v>108</v>
      </c>
      <c r="AK23" s="9"/>
      <c r="AL23" s="11">
        <f t="shared" si="7"/>
        <v>1608</v>
      </c>
      <c r="AM23" s="11">
        <f t="shared" si="8"/>
        <v>10398</v>
      </c>
      <c r="AN23" s="11">
        <f t="shared" si="9"/>
        <v>296</v>
      </c>
      <c r="AO23" s="11">
        <f t="shared" si="81"/>
        <v>10694</v>
      </c>
      <c r="AP23" s="11">
        <f t="shared" si="82"/>
        <v>1925</v>
      </c>
      <c r="AQ23" s="17">
        <f t="shared" si="83"/>
        <v>12619</v>
      </c>
      <c r="AU23" s="2">
        <v>3562018693</v>
      </c>
    </row>
    <row r="24" spans="1:47" x14ac:dyDescent="0.2">
      <c r="A24" s="9">
        <v>19</v>
      </c>
      <c r="B24" s="9">
        <v>3562018691</v>
      </c>
      <c r="C24" s="2">
        <v>5172</v>
      </c>
      <c r="D24" s="11" t="s">
        <v>108</v>
      </c>
      <c r="E24" s="11" t="s">
        <v>109</v>
      </c>
      <c r="F24" s="12">
        <v>43423</v>
      </c>
      <c r="G24" s="12" t="s">
        <v>64</v>
      </c>
      <c r="H24" s="12" t="s">
        <v>65</v>
      </c>
      <c r="I24" s="15" t="s">
        <v>110</v>
      </c>
      <c r="J24" s="9" t="s">
        <v>111</v>
      </c>
      <c r="K24" s="9">
        <v>27</v>
      </c>
      <c r="L24" s="9">
        <f>VLOOKUP(B24,'[1]CBT  Attendance'!$B$2:$F$29,5,0)</f>
        <v>14</v>
      </c>
      <c r="M24" s="9"/>
      <c r="N24" s="9"/>
      <c r="O24" s="9">
        <f t="shared" si="0"/>
        <v>14</v>
      </c>
      <c r="P24" s="9">
        <v>14025</v>
      </c>
      <c r="Q24" s="9">
        <v>0</v>
      </c>
      <c r="R24" s="9">
        <v>0</v>
      </c>
      <c r="S24" s="9">
        <v>0</v>
      </c>
      <c r="T24" s="9">
        <f t="shared" ref="T24:T25" si="84">ROUND(SUM(P24:S24),0)</f>
        <v>14025</v>
      </c>
      <c r="U24" s="9">
        <f t="shared" si="1"/>
        <v>7272</v>
      </c>
      <c r="V24" s="9">
        <f t="shared" si="2"/>
        <v>0</v>
      </c>
      <c r="W24" s="9">
        <f t="shared" si="3"/>
        <v>0</v>
      </c>
      <c r="X24" s="9">
        <f t="shared" si="4"/>
        <v>0</v>
      </c>
      <c r="Y24" s="9">
        <f t="shared" ref="Y24:Y25" si="85">ROUND(SUM(U24:X24),0)</f>
        <v>7272</v>
      </c>
      <c r="Z24" s="9"/>
      <c r="AA24" s="9">
        <f t="shared" ref="AA24:AA25" si="86">ROUND(Y24*5.76%,0)</f>
        <v>419</v>
      </c>
      <c r="AB24" s="11">
        <f t="shared" ref="AB24:AB25" si="87">Y24+AA24+Z24</f>
        <v>7691</v>
      </c>
      <c r="AC24" s="11">
        <f t="shared" si="14"/>
        <v>135</v>
      </c>
      <c r="AD24" s="11">
        <f t="shared" ref="AD24:AD25" si="88">ROUND(U24*12%,0)</f>
        <v>873</v>
      </c>
      <c r="AE24" s="11">
        <v>1</v>
      </c>
      <c r="AF24" s="11">
        <f t="shared" si="5"/>
        <v>6682</v>
      </c>
      <c r="AG24" s="11">
        <f t="shared" si="16"/>
        <v>366</v>
      </c>
      <c r="AH24" s="11">
        <f t="shared" ref="AH24:AH25" si="89">ROUND(U24*13%,0)</f>
        <v>945</v>
      </c>
      <c r="AI24" s="9">
        <v>2</v>
      </c>
      <c r="AJ24" s="11">
        <f t="shared" si="6"/>
        <v>95</v>
      </c>
      <c r="AK24" s="9"/>
      <c r="AL24" s="11">
        <f t="shared" si="7"/>
        <v>1408</v>
      </c>
      <c r="AM24" s="11">
        <f t="shared" si="8"/>
        <v>9099</v>
      </c>
      <c r="AN24" s="11">
        <f t="shared" si="9"/>
        <v>259</v>
      </c>
      <c r="AO24" s="11">
        <f t="shared" ref="AO24:AO25" si="90">AM24+AN24</f>
        <v>9358</v>
      </c>
      <c r="AP24" s="11">
        <f t="shared" ref="AP24:AP25" si="91">ROUND(AO24*18%,0)</f>
        <v>1684</v>
      </c>
      <c r="AQ24" s="17">
        <f t="shared" ref="AQ24:AQ25" si="92">AO24+AP24</f>
        <v>11042</v>
      </c>
      <c r="AU24" s="2">
        <v>3562018691</v>
      </c>
    </row>
    <row r="25" spans="1:47" x14ac:dyDescent="0.2">
      <c r="A25" s="9">
        <v>20</v>
      </c>
      <c r="B25" s="9">
        <v>3562018690</v>
      </c>
      <c r="C25" s="2">
        <v>5173</v>
      </c>
      <c r="D25" s="11" t="s">
        <v>112</v>
      </c>
      <c r="E25" s="11" t="s">
        <v>113</v>
      </c>
      <c r="F25" s="12">
        <v>43423</v>
      </c>
      <c r="G25" s="12" t="s">
        <v>64</v>
      </c>
      <c r="H25" s="12" t="s">
        <v>65</v>
      </c>
      <c r="I25" s="112" t="s">
        <v>114</v>
      </c>
      <c r="J25" s="9" t="s">
        <v>115</v>
      </c>
      <c r="K25" s="9">
        <v>27</v>
      </c>
      <c r="L25" s="9">
        <f>VLOOKUP(B25,'[1]CBT  Attendance'!$B$2:$F$29,5,0)</f>
        <v>24</v>
      </c>
      <c r="M25" s="9"/>
      <c r="N25" s="9"/>
      <c r="O25" s="9">
        <f t="shared" si="0"/>
        <v>24</v>
      </c>
      <c r="P25" s="9">
        <v>14025</v>
      </c>
      <c r="Q25" s="9">
        <v>0</v>
      </c>
      <c r="R25" s="9">
        <v>0</v>
      </c>
      <c r="S25" s="9">
        <v>0</v>
      </c>
      <c r="T25" s="9">
        <f t="shared" si="84"/>
        <v>14025</v>
      </c>
      <c r="U25" s="9">
        <f t="shared" si="1"/>
        <v>12467</v>
      </c>
      <c r="V25" s="9">
        <f t="shared" si="2"/>
        <v>0</v>
      </c>
      <c r="W25" s="9">
        <f t="shared" si="3"/>
        <v>0</v>
      </c>
      <c r="X25" s="9">
        <f t="shared" si="4"/>
        <v>0</v>
      </c>
      <c r="Y25" s="9">
        <f t="shared" si="85"/>
        <v>12467</v>
      </c>
      <c r="Z25" s="9"/>
      <c r="AA25" s="9">
        <f t="shared" si="86"/>
        <v>718</v>
      </c>
      <c r="AB25" s="11">
        <f t="shared" si="87"/>
        <v>13185</v>
      </c>
      <c r="AC25" s="11">
        <f t="shared" si="14"/>
        <v>231</v>
      </c>
      <c r="AD25" s="11">
        <f t="shared" si="88"/>
        <v>1496</v>
      </c>
      <c r="AE25" s="11">
        <v>1</v>
      </c>
      <c r="AF25" s="11">
        <f t="shared" si="5"/>
        <v>11457</v>
      </c>
      <c r="AG25" s="11">
        <f t="shared" si="16"/>
        <v>627</v>
      </c>
      <c r="AH25" s="11">
        <f t="shared" si="89"/>
        <v>1621</v>
      </c>
      <c r="AI25" s="9">
        <v>2</v>
      </c>
      <c r="AJ25" s="11">
        <f t="shared" si="6"/>
        <v>163</v>
      </c>
      <c r="AK25" s="9"/>
      <c r="AL25" s="11">
        <f t="shared" si="7"/>
        <v>2413</v>
      </c>
      <c r="AM25" s="11">
        <f t="shared" si="8"/>
        <v>15598</v>
      </c>
      <c r="AN25" s="11">
        <f t="shared" si="9"/>
        <v>444</v>
      </c>
      <c r="AO25" s="11">
        <f t="shared" si="90"/>
        <v>16042</v>
      </c>
      <c r="AP25" s="11">
        <f t="shared" si="91"/>
        <v>2888</v>
      </c>
      <c r="AQ25" s="17">
        <f t="shared" si="92"/>
        <v>18930</v>
      </c>
      <c r="AU25" s="2">
        <v>3562018690</v>
      </c>
    </row>
    <row r="26" spans="1:47" x14ac:dyDescent="0.2">
      <c r="A26" s="9">
        <v>21</v>
      </c>
      <c r="B26" s="9">
        <v>3562018692</v>
      </c>
      <c r="C26" s="2">
        <v>5174</v>
      </c>
      <c r="D26" s="11" t="s">
        <v>116</v>
      </c>
      <c r="E26" s="11" t="s">
        <v>117</v>
      </c>
      <c r="F26" s="12">
        <v>43420</v>
      </c>
      <c r="G26" s="12" t="s">
        <v>64</v>
      </c>
      <c r="H26" s="12" t="s">
        <v>65</v>
      </c>
      <c r="I26" s="15" t="s">
        <v>118</v>
      </c>
      <c r="J26" s="9" t="s">
        <v>119</v>
      </c>
      <c r="K26" s="9">
        <v>27</v>
      </c>
      <c r="L26" s="9">
        <f>VLOOKUP(B26,'[1]CBT  Attendance'!$B$2:$F$29,5,0)</f>
        <v>22</v>
      </c>
      <c r="M26" s="9"/>
      <c r="N26" s="9"/>
      <c r="O26" s="9">
        <f t="shared" si="0"/>
        <v>22</v>
      </c>
      <c r="P26" s="9">
        <v>14025</v>
      </c>
      <c r="Q26" s="9">
        <v>0</v>
      </c>
      <c r="R26" s="9">
        <v>0</v>
      </c>
      <c r="S26" s="9">
        <v>0</v>
      </c>
      <c r="T26" s="9">
        <f t="shared" ref="T26:T27" si="93">ROUND(SUM(P26:S26),0)</f>
        <v>14025</v>
      </c>
      <c r="U26" s="9">
        <f t="shared" si="1"/>
        <v>11428</v>
      </c>
      <c r="V26" s="9">
        <f t="shared" si="2"/>
        <v>0</v>
      </c>
      <c r="W26" s="9">
        <f t="shared" si="3"/>
        <v>0</v>
      </c>
      <c r="X26" s="9">
        <f t="shared" si="4"/>
        <v>0</v>
      </c>
      <c r="Y26" s="9">
        <f t="shared" ref="Y26:Y27" si="94">ROUND(SUM(U26:X26),0)</f>
        <v>11428</v>
      </c>
      <c r="Z26" s="9"/>
      <c r="AA26" s="9">
        <f t="shared" ref="AA26:AA27" si="95">ROUND(Y26*5.76%,0)</f>
        <v>658</v>
      </c>
      <c r="AB26" s="11">
        <f t="shared" ref="AB26:AB27" si="96">Y26+AA26+Z26</f>
        <v>12086</v>
      </c>
      <c r="AC26" s="11">
        <f t="shared" si="14"/>
        <v>212</v>
      </c>
      <c r="AD26" s="11">
        <f t="shared" ref="AD26:AD27" si="97">ROUND(U26*12%,0)</f>
        <v>1371</v>
      </c>
      <c r="AE26" s="11">
        <v>1</v>
      </c>
      <c r="AF26" s="11">
        <f t="shared" si="5"/>
        <v>10502</v>
      </c>
      <c r="AG26" s="11">
        <f t="shared" si="16"/>
        <v>575</v>
      </c>
      <c r="AH26" s="11">
        <f t="shared" ref="AH26:AH27" si="98">ROUND(U26*13%,0)</f>
        <v>1486</v>
      </c>
      <c r="AI26" s="9">
        <v>2</v>
      </c>
      <c r="AJ26" s="11">
        <f t="shared" si="6"/>
        <v>149</v>
      </c>
      <c r="AK26" s="9"/>
      <c r="AL26" s="11">
        <f t="shared" si="7"/>
        <v>2212</v>
      </c>
      <c r="AM26" s="11">
        <f t="shared" si="8"/>
        <v>14298</v>
      </c>
      <c r="AN26" s="11">
        <f t="shared" si="9"/>
        <v>407</v>
      </c>
      <c r="AO26" s="11">
        <f t="shared" ref="AO26:AO27" si="99">AM26+AN26</f>
        <v>14705</v>
      </c>
      <c r="AP26" s="11">
        <f t="shared" ref="AP26:AP27" si="100">ROUND(AO26*18%,0)</f>
        <v>2647</v>
      </c>
      <c r="AQ26" s="17">
        <f t="shared" ref="AQ26:AQ27" si="101">AO26+AP26</f>
        <v>17352</v>
      </c>
      <c r="AU26" s="2">
        <v>3562018692</v>
      </c>
    </row>
    <row r="27" spans="1:47" x14ac:dyDescent="0.2">
      <c r="A27" s="9">
        <v>22</v>
      </c>
      <c r="B27" s="9">
        <v>3562018732</v>
      </c>
      <c r="C27" s="2">
        <v>5175</v>
      </c>
      <c r="D27" s="11" t="s">
        <v>120</v>
      </c>
      <c r="E27" s="11" t="s">
        <v>121</v>
      </c>
      <c r="F27" s="12">
        <v>43419</v>
      </c>
      <c r="G27" s="12" t="s">
        <v>64</v>
      </c>
      <c r="H27" s="12" t="s">
        <v>65</v>
      </c>
      <c r="I27" s="112" t="s">
        <v>122</v>
      </c>
      <c r="J27" s="9" t="s">
        <v>123</v>
      </c>
      <c r="K27" s="9">
        <v>27</v>
      </c>
      <c r="L27" s="9">
        <f>VLOOKUP(B27,'[1]CBT  Attendance'!$B$2:$F$29,5,0)</f>
        <v>23</v>
      </c>
      <c r="M27" s="9"/>
      <c r="N27" s="9"/>
      <c r="O27" s="9">
        <f t="shared" si="0"/>
        <v>23</v>
      </c>
      <c r="P27" s="9">
        <v>14025</v>
      </c>
      <c r="Q27" s="9">
        <v>0</v>
      </c>
      <c r="R27" s="9">
        <v>0</v>
      </c>
      <c r="S27" s="9">
        <v>0</v>
      </c>
      <c r="T27" s="9">
        <f t="shared" si="93"/>
        <v>14025</v>
      </c>
      <c r="U27" s="9">
        <f t="shared" si="1"/>
        <v>11947</v>
      </c>
      <c r="V27" s="9">
        <f t="shared" si="2"/>
        <v>0</v>
      </c>
      <c r="W27" s="9">
        <f t="shared" si="3"/>
        <v>0</v>
      </c>
      <c r="X27" s="9">
        <f t="shared" si="4"/>
        <v>0</v>
      </c>
      <c r="Y27" s="9">
        <f t="shared" si="94"/>
        <v>11947</v>
      </c>
      <c r="Z27" s="9"/>
      <c r="AA27" s="9">
        <f t="shared" si="95"/>
        <v>688</v>
      </c>
      <c r="AB27" s="11">
        <f t="shared" si="96"/>
        <v>12635</v>
      </c>
      <c r="AC27" s="11">
        <f t="shared" si="14"/>
        <v>222</v>
      </c>
      <c r="AD27" s="11">
        <f t="shared" si="97"/>
        <v>1434</v>
      </c>
      <c r="AE27" s="11">
        <v>1</v>
      </c>
      <c r="AF27" s="11">
        <f t="shared" si="5"/>
        <v>10978</v>
      </c>
      <c r="AG27" s="11">
        <f t="shared" si="16"/>
        <v>601</v>
      </c>
      <c r="AH27" s="11">
        <f t="shared" si="98"/>
        <v>1553</v>
      </c>
      <c r="AI27" s="9">
        <v>2</v>
      </c>
      <c r="AJ27" s="11">
        <f t="shared" si="6"/>
        <v>156</v>
      </c>
      <c r="AK27" s="9"/>
      <c r="AL27" s="11">
        <f t="shared" si="7"/>
        <v>2312</v>
      </c>
      <c r="AM27" s="11">
        <f t="shared" si="8"/>
        <v>14947</v>
      </c>
      <c r="AN27" s="11">
        <f t="shared" si="9"/>
        <v>426</v>
      </c>
      <c r="AO27" s="11">
        <f t="shared" si="99"/>
        <v>15373</v>
      </c>
      <c r="AP27" s="11">
        <f t="shared" si="100"/>
        <v>2767</v>
      </c>
      <c r="AQ27" s="17">
        <f t="shared" si="101"/>
        <v>18140</v>
      </c>
      <c r="AU27" s="2">
        <v>3562018732</v>
      </c>
    </row>
    <row r="28" spans="1:47" x14ac:dyDescent="0.2">
      <c r="A28" s="9">
        <v>23</v>
      </c>
      <c r="B28" s="9">
        <v>3562018694</v>
      </c>
      <c r="C28" s="2">
        <v>5176</v>
      </c>
      <c r="D28" s="11" t="s">
        <v>124</v>
      </c>
      <c r="E28" s="11" t="s">
        <v>125</v>
      </c>
      <c r="F28" s="12">
        <v>43421</v>
      </c>
      <c r="G28" s="12" t="s">
        <v>64</v>
      </c>
      <c r="H28" s="12" t="s">
        <v>65</v>
      </c>
      <c r="I28" s="15" t="s">
        <v>126</v>
      </c>
      <c r="J28" s="9" t="s">
        <v>127</v>
      </c>
      <c r="K28" s="9">
        <v>27</v>
      </c>
      <c r="L28" s="9">
        <f>VLOOKUP(B28,'[1]CBT  Attendance'!$B$2:$F$29,5,0)</f>
        <v>23.5</v>
      </c>
      <c r="M28" s="9"/>
      <c r="N28" s="9"/>
      <c r="O28" s="9">
        <f t="shared" si="0"/>
        <v>23.5</v>
      </c>
      <c r="P28" s="9">
        <v>14025</v>
      </c>
      <c r="Q28" s="9">
        <v>0</v>
      </c>
      <c r="R28" s="9">
        <v>0</v>
      </c>
      <c r="S28" s="9">
        <v>0</v>
      </c>
      <c r="T28" s="9">
        <f t="shared" ref="T28:T29" si="102">ROUND(SUM(P28:S28),0)</f>
        <v>14025</v>
      </c>
      <c r="U28" s="9">
        <f t="shared" si="1"/>
        <v>12207</v>
      </c>
      <c r="V28" s="9">
        <f t="shared" si="2"/>
        <v>0</v>
      </c>
      <c r="W28" s="9">
        <f t="shared" si="3"/>
        <v>0</v>
      </c>
      <c r="X28" s="9">
        <f t="shared" si="4"/>
        <v>0</v>
      </c>
      <c r="Y28" s="9">
        <f t="shared" ref="Y28:Y29" si="103">ROUND(SUM(U28:X28),0)</f>
        <v>12207</v>
      </c>
      <c r="Z28" s="9"/>
      <c r="AA28" s="9">
        <f t="shared" ref="AA28:AA29" si="104">ROUND(Y28*5.76%,0)</f>
        <v>703</v>
      </c>
      <c r="AB28" s="11">
        <f t="shared" ref="AB28:AB29" si="105">Y28+AA28+Z28</f>
        <v>12910</v>
      </c>
      <c r="AC28" s="11">
        <f t="shared" si="14"/>
        <v>226</v>
      </c>
      <c r="AD28" s="11">
        <f t="shared" ref="AD28:AD29" si="106">ROUND(U28*12%,0)</f>
        <v>1465</v>
      </c>
      <c r="AE28" s="11">
        <v>1</v>
      </c>
      <c r="AF28" s="11">
        <f t="shared" si="5"/>
        <v>11218</v>
      </c>
      <c r="AG28" s="11">
        <f t="shared" si="16"/>
        <v>614</v>
      </c>
      <c r="AH28" s="11">
        <f t="shared" ref="AH28:AH29" si="107">ROUND(U28*13%,0)</f>
        <v>1587</v>
      </c>
      <c r="AI28" s="9">
        <v>2</v>
      </c>
      <c r="AJ28" s="11">
        <f t="shared" si="6"/>
        <v>159</v>
      </c>
      <c r="AK28" s="9"/>
      <c r="AL28" s="11">
        <f t="shared" si="7"/>
        <v>2362</v>
      </c>
      <c r="AM28" s="11">
        <f t="shared" si="8"/>
        <v>15272</v>
      </c>
      <c r="AN28" s="11">
        <f t="shared" si="9"/>
        <v>435</v>
      </c>
      <c r="AO28" s="11">
        <f t="shared" ref="AO28:AO29" si="108">AM28+AN28</f>
        <v>15707</v>
      </c>
      <c r="AP28" s="11">
        <f t="shared" ref="AP28:AP29" si="109">ROUND(AO28*18%,0)</f>
        <v>2827</v>
      </c>
      <c r="AQ28" s="17">
        <f t="shared" ref="AQ28:AQ29" si="110">AO28+AP28</f>
        <v>18534</v>
      </c>
      <c r="AU28" s="2">
        <v>3562018694</v>
      </c>
    </row>
    <row r="29" spans="1:47" x14ac:dyDescent="0.2">
      <c r="A29" s="9">
        <v>24</v>
      </c>
      <c r="B29" s="107">
        <v>3562016853</v>
      </c>
      <c r="C29" s="2">
        <v>4569</v>
      </c>
      <c r="D29" s="11" t="s">
        <v>128</v>
      </c>
      <c r="E29" s="11" t="s">
        <v>129</v>
      </c>
      <c r="F29" s="12">
        <v>43344</v>
      </c>
      <c r="G29" s="12" t="s">
        <v>130</v>
      </c>
      <c r="H29" s="12" t="s">
        <v>65</v>
      </c>
      <c r="I29" s="113" t="s">
        <v>131</v>
      </c>
      <c r="J29" s="9" t="s">
        <v>132</v>
      </c>
      <c r="K29" s="9">
        <v>27</v>
      </c>
      <c r="L29" s="9">
        <f>VLOOKUP(B29,'[1]CBT  Attendance'!$B$2:$F$29,5,0)</f>
        <v>25</v>
      </c>
      <c r="M29" s="9"/>
      <c r="N29" s="9"/>
      <c r="O29" s="9">
        <f t="shared" si="0"/>
        <v>25</v>
      </c>
      <c r="P29" s="9">
        <v>14025</v>
      </c>
      <c r="Q29" s="9">
        <v>0</v>
      </c>
      <c r="R29" s="9">
        <v>0</v>
      </c>
      <c r="S29" s="9">
        <v>0</v>
      </c>
      <c r="T29" s="9">
        <f t="shared" si="102"/>
        <v>14025</v>
      </c>
      <c r="U29" s="9">
        <f t="shared" si="1"/>
        <v>12986</v>
      </c>
      <c r="V29" s="9">
        <f t="shared" si="2"/>
        <v>0</v>
      </c>
      <c r="W29" s="9">
        <f t="shared" si="3"/>
        <v>0</v>
      </c>
      <c r="X29" s="9">
        <f t="shared" si="4"/>
        <v>0</v>
      </c>
      <c r="Y29" s="9">
        <f t="shared" si="103"/>
        <v>12986</v>
      </c>
      <c r="Z29" s="9"/>
      <c r="AA29" s="9">
        <f t="shared" si="104"/>
        <v>748</v>
      </c>
      <c r="AB29" s="11">
        <f t="shared" si="105"/>
        <v>13734</v>
      </c>
      <c r="AC29" s="11">
        <f t="shared" si="14"/>
        <v>241</v>
      </c>
      <c r="AD29" s="11">
        <f t="shared" si="106"/>
        <v>1558</v>
      </c>
      <c r="AE29" s="11">
        <v>1</v>
      </c>
      <c r="AF29" s="11">
        <f t="shared" si="5"/>
        <v>11934</v>
      </c>
      <c r="AG29" s="11">
        <f t="shared" si="16"/>
        <v>653</v>
      </c>
      <c r="AH29" s="11">
        <f t="shared" si="107"/>
        <v>1688</v>
      </c>
      <c r="AI29" s="9">
        <v>2</v>
      </c>
      <c r="AJ29" s="11">
        <f t="shared" si="6"/>
        <v>169</v>
      </c>
      <c r="AK29" s="9"/>
      <c r="AL29" s="11">
        <f t="shared" si="7"/>
        <v>2512</v>
      </c>
      <c r="AM29" s="11">
        <f t="shared" si="8"/>
        <v>16246</v>
      </c>
      <c r="AN29" s="11">
        <f t="shared" si="9"/>
        <v>463</v>
      </c>
      <c r="AO29" s="11">
        <f t="shared" si="108"/>
        <v>16709</v>
      </c>
      <c r="AP29" s="11">
        <f t="shared" si="109"/>
        <v>3008</v>
      </c>
      <c r="AQ29" s="17">
        <f t="shared" si="110"/>
        <v>19717</v>
      </c>
      <c r="AU29" s="2">
        <v>3562016853</v>
      </c>
    </row>
    <row r="30" spans="1:47" x14ac:dyDescent="0.2">
      <c r="A30" s="9">
        <v>25</v>
      </c>
      <c r="B30" s="107">
        <v>3562016855</v>
      </c>
      <c r="C30" s="2">
        <v>4571</v>
      </c>
      <c r="D30" s="11" t="s">
        <v>133</v>
      </c>
      <c r="E30" s="11" t="s">
        <v>134</v>
      </c>
      <c r="F30" s="12">
        <v>43344</v>
      </c>
      <c r="G30" s="12" t="s">
        <v>130</v>
      </c>
      <c r="H30" s="12" t="s">
        <v>65</v>
      </c>
      <c r="I30" s="9" t="s">
        <v>135</v>
      </c>
      <c r="J30" s="9" t="s">
        <v>136</v>
      </c>
      <c r="K30" s="9">
        <v>27</v>
      </c>
      <c r="L30" s="9">
        <f>VLOOKUP(B30,'[1]CBT  Attendance'!$B$2:$F$29,5,0)</f>
        <v>25</v>
      </c>
      <c r="M30" s="9"/>
      <c r="N30" s="9"/>
      <c r="O30" s="9">
        <f t="shared" si="0"/>
        <v>25</v>
      </c>
      <c r="P30" s="9">
        <v>14025</v>
      </c>
      <c r="Q30" s="9">
        <v>0</v>
      </c>
      <c r="R30" s="9">
        <v>0</v>
      </c>
      <c r="S30" s="9">
        <v>0</v>
      </c>
      <c r="T30" s="9">
        <f t="shared" ref="T30:T35" si="111">ROUND(SUM(P30:S30),0)</f>
        <v>14025</v>
      </c>
      <c r="U30" s="9">
        <f t="shared" si="1"/>
        <v>12986</v>
      </c>
      <c r="V30" s="9">
        <f t="shared" si="2"/>
        <v>0</v>
      </c>
      <c r="W30" s="9">
        <f t="shared" si="3"/>
        <v>0</v>
      </c>
      <c r="X30" s="9">
        <f t="shared" si="4"/>
        <v>0</v>
      </c>
      <c r="Y30" s="9">
        <f t="shared" ref="Y30" si="112">ROUND(SUM(U30:X30),0)</f>
        <v>12986</v>
      </c>
      <c r="Z30" s="9"/>
      <c r="AA30" s="9">
        <f t="shared" ref="AA30:AA35" si="113">ROUND(Y30*5.76%,0)</f>
        <v>748</v>
      </c>
      <c r="AB30" s="11">
        <f t="shared" ref="AB30:AB35" si="114">Y30+AA30+Z30</f>
        <v>13734</v>
      </c>
      <c r="AC30" s="11">
        <f t="shared" si="14"/>
        <v>241</v>
      </c>
      <c r="AD30" s="11">
        <f t="shared" ref="AD30:AD35" si="115">ROUND(U30*12%,0)</f>
        <v>1558</v>
      </c>
      <c r="AE30" s="11">
        <v>1</v>
      </c>
      <c r="AF30" s="11">
        <f t="shared" si="5"/>
        <v>11934</v>
      </c>
      <c r="AG30" s="11">
        <f t="shared" si="16"/>
        <v>653</v>
      </c>
      <c r="AH30" s="11">
        <f t="shared" ref="AH30:AH35" si="116">ROUND(U30*13%,0)</f>
        <v>1688</v>
      </c>
      <c r="AI30" s="9">
        <v>2</v>
      </c>
      <c r="AJ30" s="11">
        <f t="shared" si="6"/>
        <v>169</v>
      </c>
      <c r="AK30" s="9"/>
      <c r="AL30" s="11">
        <f t="shared" si="7"/>
        <v>2512</v>
      </c>
      <c r="AM30" s="11">
        <f t="shared" si="8"/>
        <v>16246</v>
      </c>
      <c r="AN30" s="11">
        <f t="shared" si="9"/>
        <v>463</v>
      </c>
      <c r="AO30" s="11">
        <f t="shared" ref="AO30:AO35" si="117">AM30+AN30</f>
        <v>16709</v>
      </c>
      <c r="AP30" s="11">
        <f t="shared" ref="AP30:AP35" si="118">ROUND(AO30*18%,0)</f>
        <v>3008</v>
      </c>
      <c r="AQ30" s="17">
        <f t="shared" ref="AQ30:AQ35" si="119">AO30+AP30</f>
        <v>19717</v>
      </c>
      <c r="AU30" s="2">
        <v>3562016855</v>
      </c>
    </row>
    <row r="31" spans="1:47" x14ac:dyDescent="0.2">
      <c r="A31" s="9">
        <v>26</v>
      </c>
      <c r="B31" s="108">
        <v>3562019550</v>
      </c>
      <c r="C31" s="2">
        <v>5731</v>
      </c>
      <c r="D31" s="11" t="s">
        <v>137</v>
      </c>
      <c r="E31" s="11" t="s">
        <v>138</v>
      </c>
      <c r="F31" s="12">
        <v>43511</v>
      </c>
      <c r="G31" s="12" t="s">
        <v>139</v>
      </c>
      <c r="H31" s="12" t="s">
        <v>79</v>
      </c>
      <c r="I31" s="112" t="s">
        <v>140</v>
      </c>
      <c r="J31" s="113" t="s">
        <v>141</v>
      </c>
      <c r="K31" s="9">
        <v>27</v>
      </c>
      <c r="L31" s="9">
        <f>VLOOKUP(B31,'[1]CBT  Attendance'!$B$2:$F$29,5,0)</f>
        <v>24.5</v>
      </c>
      <c r="M31" s="9"/>
      <c r="N31" s="9"/>
      <c r="O31" s="9">
        <f t="shared" si="0"/>
        <v>24.5</v>
      </c>
      <c r="P31" s="9">
        <v>15427</v>
      </c>
      <c r="Q31" s="9">
        <v>0</v>
      </c>
      <c r="R31" s="9">
        <v>0</v>
      </c>
      <c r="S31" s="9">
        <v>0</v>
      </c>
      <c r="T31" s="9">
        <f t="shared" si="111"/>
        <v>15427</v>
      </c>
      <c r="U31" s="9">
        <f t="shared" si="1"/>
        <v>13999</v>
      </c>
      <c r="V31" s="9">
        <f t="shared" si="2"/>
        <v>0</v>
      </c>
      <c r="W31" s="9">
        <f t="shared" si="3"/>
        <v>0</v>
      </c>
      <c r="X31" s="9">
        <f t="shared" si="4"/>
        <v>0</v>
      </c>
      <c r="Y31" s="9">
        <f t="shared" ref="Y31:Y35" si="120">ROUND(SUM(U31:X31),0)</f>
        <v>13999</v>
      </c>
      <c r="Z31" s="9"/>
      <c r="AA31" s="9">
        <f t="shared" si="113"/>
        <v>806</v>
      </c>
      <c r="AB31" s="11">
        <f t="shared" si="114"/>
        <v>14805</v>
      </c>
      <c r="AC31" s="11">
        <f t="shared" si="14"/>
        <v>260</v>
      </c>
      <c r="AD31" s="11">
        <f t="shared" si="115"/>
        <v>1680</v>
      </c>
      <c r="AE31" s="11">
        <v>1</v>
      </c>
      <c r="AF31" s="11">
        <f t="shared" si="5"/>
        <v>12864</v>
      </c>
      <c r="AG31" s="11">
        <f t="shared" si="16"/>
        <v>704</v>
      </c>
      <c r="AH31" s="11">
        <f t="shared" si="116"/>
        <v>1820</v>
      </c>
      <c r="AI31" s="9">
        <v>2</v>
      </c>
      <c r="AJ31" s="11">
        <f t="shared" si="6"/>
        <v>166</v>
      </c>
      <c r="AK31" s="9"/>
      <c r="AL31" s="11">
        <f t="shared" ref="AL31:AL41" si="121">SUM(AG31:AK31)</f>
        <v>2692</v>
      </c>
      <c r="AM31" s="11">
        <f t="shared" si="8"/>
        <v>17497</v>
      </c>
      <c r="AN31" s="11">
        <f t="shared" si="9"/>
        <v>454</v>
      </c>
      <c r="AO31" s="11">
        <f t="shared" si="117"/>
        <v>17951</v>
      </c>
      <c r="AP31" s="11">
        <f t="shared" si="118"/>
        <v>3231</v>
      </c>
      <c r="AQ31" s="17">
        <f t="shared" si="119"/>
        <v>21182</v>
      </c>
      <c r="AU31" s="2">
        <v>3562019550</v>
      </c>
    </row>
    <row r="32" spans="1:47" x14ac:dyDescent="0.2">
      <c r="A32" s="9">
        <v>27</v>
      </c>
      <c r="B32" s="109">
        <v>3562020946</v>
      </c>
      <c r="D32" s="11" t="s">
        <v>142</v>
      </c>
      <c r="E32" s="11"/>
      <c r="F32" s="12">
        <v>43586</v>
      </c>
      <c r="G32" s="12" t="s">
        <v>64</v>
      </c>
      <c r="H32" s="12" t="s">
        <v>65</v>
      </c>
      <c r="I32" s="15"/>
      <c r="J32" s="9"/>
      <c r="K32" s="9">
        <v>27</v>
      </c>
      <c r="L32" s="9">
        <v>27</v>
      </c>
      <c r="M32" s="9"/>
      <c r="N32" s="9"/>
      <c r="O32" s="9">
        <f t="shared" si="0"/>
        <v>27</v>
      </c>
      <c r="P32" s="9">
        <v>15427</v>
      </c>
      <c r="Q32" s="9">
        <v>0</v>
      </c>
      <c r="R32" s="9">
        <v>0</v>
      </c>
      <c r="S32" s="9">
        <v>0</v>
      </c>
      <c r="T32" s="9">
        <f t="shared" ref="T32:T33" si="122">ROUND(SUM(P32:S32),0)</f>
        <v>15427</v>
      </c>
      <c r="U32" s="9">
        <f t="shared" ref="U32:U33" si="123">ROUND(P32/$K32*$O32,0)</f>
        <v>15427</v>
      </c>
      <c r="V32" s="9">
        <f t="shared" ref="V32:V33" si="124">ROUND(Q32/$K32*$O32,0)</f>
        <v>0</v>
      </c>
      <c r="W32" s="9">
        <f t="shared" ref="W32:W33" si="125">ROUND(R32/$K32*$O32,0)</f>
        <v>0</v>
      </c>
      <c r="X32" s="9">
        <f t="shared" ref="X32:X33" si="126">ROUND(S32/$K32*$O32,0)</f>
        <v>0</v>
      </c>
      <c r="Y32" s="9">
        <f t="shared" ref="Y32:Y33" si="127">ROUND(SUM(U32:X32),0)</f>
        <v>15427</v>
      </c>
      <c r="Z32" s="9"/>
      <c r="AA32" s="9">
        <f t="shared" ref="AA32:AA33" si="128">ROUND(Y32*5.76%,0)</f>
        <v>889</v>
      </c>
      <c r="AB32" s="11">
        <f t="shared" ref="AB32:AB33" si="129">Y32+AA32+Z32</f>
        <v>16316</v>
      </c>
      <c r="AC32" s="11">
        <f t="shared" si="14"/>
        <v>286</v>
      </c>
      <c r="AD32" s="11">
        <f t="shared" ref="AD32:AD33" si="130">ROUND(U32*12%,0)</f>
        <v>1851</v>
      </c>
      <c r="AE32" s="11">
        <v>1</v>
      </c>
      <c r="AF32" s="11">
        <f t="shared" ref="AF32:AF33" si="131">ROUND((AB32+AK32)-(AC32+AD32+AE32),0)</f>
        <v>14178</v>
      </c>
      <c r="AG32" s="11">
        <f t="shared" si="16"/>
        <v>776</v>
      </c>
      <c r="AH32" s="11">
        <f t="shared" ref="AH32:AH33" si="132">ROUND(U32*13%,0)</f>
        <v>2006</v>
      </c>
      <c r="AI32" s="9">
        <v>2</v>
      </c>
      <c r="AJ32" s="11">
        <f t="shared" ref="AJ32:AJ33" si="133">ROUND(183/K32*O32,0)</f>
        <v>183</v>
      </c>
      <c r="AK32" s="9"/>
      <c r="AL32" s="11">
        <f t="shared" ref="AL32:AL33" si="134">SUM(AG32:AK32)</f>
        <v>2967</v>
      </c>
      <c r="AM32" s="11">
        <f t="shared" ref="AM32:AM33" si="135">AB32+AL32</f>
        <v>19283</v>
      </c>
      <c r="AN32" s="11">
        <f t="shared" ref="AN32:AN33" si="136">ROUND(500/K32*O32,0)</f>
        <v>500</v>
      </c>
      <c r="AO32" s="11">
        <f t="shared" ref="AO32:AO33" si="137">AM32+AN32</f>
        <v>19783</v>
      </c>
      <c r="AP32" s="11">
        <f t="shared" ref="AP32:AP33" si="138">ROUND(AO32*18%,0)</f>
        <v>3561</v>
      </c>
      <c r="AQ32" s="17">
        <f t="shared" ref="AQ32:AQ33" si="139">AO32+AP32</f>
        <v>23344</v>
      </c>
      <c r="AU32" s="2">
        <v>3562020946</v>
      </c>
    </row>
    <row r="33" spans="1:47" x14ac:dyDescent="0.2">
      <c r="A33" s="9">
        <v>28</v>
      </c>
      <c r="B33" s="110">
        <v>3562020914</v>
      </c>
      <c r="D33" s="11" t="s">
        <v>143</v>
      </c>
      <c r="E33" s="11"/>
      <c r="F33" s="12">
        <v>43586</v>
      </c>
      <c r="G33" s="12" t="s">
        <v>78</v>
      </c>
      <c r="H33" s="12" t="s">
        <v>79</v>
      </c>
      <c r="I33" s="15"/>
      <c r="J33" s="9"/>
      <c r="K33" s="9">
        <v>27</v>
      </c>
      <c r="L33" s="9">
        <v>26</v>
      </c>
      <c r="M33" s="9"/>
      <c r="N33" s="9"/>
      <c r="O33" s="9">
        <f t="shared" si="0"/>
        <v>26</v>
      </c>
      <c r="P33" s="9">
        <v>14025</v>
      </c>
      <c r="Q33" s="9">
        <v>0</v>
      </c>
      <c r="R33" s="9">
        <v>0</v>
      </c>
      <c r="S33" s="9">
        <v>0</v>
      </c>
      <c r="T33" s="9">
        <f t="shared" si="122"/>
        <v>14025</v>
      </c>
      <c r="U33" s="9">
        <f t="shared" si="123"/>
        <v>13506</v>
      </c>
      <c r="V33" s="9">
        <f t="shared" si="124"/>
        <v>0</v>
      </c>
      <c r="W33" s="9">
        <f t="shared" si="125"/>
        <v>0</v>
      </c>
      <c r="X33" s="9">
        <f t="shared" si="126"/>
        <v>0</v>
      </c>
      <c r="Y33" s="9">
        <f t="shared" si="127"/>
        <v>13506</v>
      </c>
      <c r="Z33" s="9"/>
      <c r="AA33" s="9">
        <f t="shared" si="128"/>
        <v>778</v>
      </c>
      <c r="AB33" s="11">
        <f t="shared" si="129"/>
        <v>14284</v>
      </c>
      <c r="AC33" s="11">
        <f t="shared" si="14"/>
        <v>250</v>
      </c>
      <c r="AD33" s="11">
        <f t="shared" si="130"/>
        <v>1621</v>
      </c>
      <c r="AE33" s="11">
        <v>1</v>
      </c>
      <c r="AF33" s="11">
        <f t="shared" si="131"/>
        <v>12412</v>
      </c>
      <c r="AG33" s="11">
        <f t="shared" si="16"/>
        <v>679</v>
      </c>
      <c r="AH33" s="11">
        <f t="shared" si="132"/>
        <v>1756</v>
      </c>
      <c r="AI33" s="9">
        <v>2</v>
      </c>
      <c r="AJ33" s="11">
        <f t="shared" si="133"/>
        <v>176</v>
      </c>
      <c r="AK33" s="9"/>
      <c r="AL33" s="11">
        <f t="shared" si="134"/>
        <v>2613</v>
      </c>
      <c r="AM33" s="11">
        <f t="shared" si="135"/>
        <v>16897</v>
      </c>
      <c r="AN33" s="11">
        <f t="shared" si="136"/>
        <v>481</v>
      </c>
      <c r="AO33" s="11">
        <f t="shared" si="137"/>
        <v>17378</v>
      </c>
      <c r="AP33" s="11">
        <f t="shared" si="138"/>
        <v>3128</v>
      </c>
      <c r="AQ33" s="17">
        <f t="shared" si="139"/>
        <v>20506</v>
      </c>
      <c r="AU33" s="2">
        <v>3562020914</v>
      </c>
    </row>
    <row r="34" spans="1:47" x14ac:dyDescent="0.2">
      <c r="A34" s="9">
        <v>29</v>
      </c>
      <c r="B34" s="9"/>
      <c r="C34" s="2">
        <v>5165</v>
      </c>
      <c r="D34" s="11" t="s">
        <v>144</v>
      </c>
      <c r="E34" s="11" t="s">
        <v>145</v>
      </c>
      <c r="F34" s="12">
        <v>43428</v>
      </c>
      <c r="G34" s="12" t="s">
        <v>139</v>
      </c>
      <c r="H34" s="12" t="s">
        <v>79</v>
      </c>
      <c r="I34" s="15" t="s">
        <v>146</v>
      </c>
      <c r="J34" s="9" t="s">
        <v>147</v>
      </c>
      <c r="K34" s="9">
        <v>27</v>
      </c>
      <c r="L34" s="9">
        <v>26</v>
      </c>
      <c r="M34" s="9"/>
      <c r="N34" s="9"/>
      <c r="O34" s="9">
        <f t="shared" si="0"/>
        <v>26</v>
      </c>
      <c r="P34" s="9">
        <v>15410</v>
      </c>
      <c r="Q34" s="9">
        <v>0</v>
      </c>
      <c r="R34" s="9">
        <v>0</v>
      </c>
      <c r="S34" s="9">
        <v>0</v>
      </c>
      <c r="T34" s="9">
        <f t="shared" si="111"/>
        <v>15410</v>
      </c>
      <c r="U34" s="9">
        <f t="shared" si="1"/>
        <v>14839</v>
      </c>
      <c r="V34" s="9">
        <f t="shared" si="2"/>
        <v>0</v>
      </c>
      <c r="W34" s="9">
        <f t="shared" si="3"/>
        <v>0</v>
      </c>
      <c r="X34" s="9">
        <f t="shared" si="4"/>
        <v>0</v>
      </c>
      <c r="Y34" s="9">
        <f t="shared" si="120"/>
        <v>14839</v>
      </c>
      <c r="Z34" s="9"/>
      <c r="AA34" s="9">
        <f t="shared" si="113"/>
        <v>855</v>
      </c>
      <c r="AB34" s="11">
        <f t="shared" si="114"/>
        <v>15694</v>
      </c>
      <c r="AC34" s="11">
        <f t="shared" si="14"/>
        <v>275</v>
      </c>
      <c r="AD34" s="11">
        <f t="shared" si="115"/>
        <v>1781</v>
      </c>
      <c r="AE34" s="11">
        <v>1</v>
      </c>
      <c r="AF34" s="11">
        <f t="shared" si="5"/>
        <v>13637</v>
      </c>
      <c r="AG34" s="11">
        <f t="shared" si="16"/>
        <v>746</v>
      </c>
      <c r="AH34" s="11">
        <f t="shared" si="116"/>
        <v>1929</v>
      </c>
      <c r="AI34" s="9">
        <v>2</v>
      </c>
      <c r="AJ34" s="11">
        <f t="shared" si="6"/>
        <v>176</v>
      </c>
      <c r="AK34" s="9"/>
      <c r="AL34" s="11">
        <f t="shared" si="121"/>
        <v>2853</v>
      </c>
      <c r="AM34" s="11">
        <f t="shared" si="8"/>
        <v>18547</v>
      </c>
      <c r="AN34" s="11">
        <f t="shared" si="9"/>
        <v>481</v>
      </c>
      <c r="AO34" s="11">
        <f t="shared" si="117"/>
        <v>19028</v>
      </c>
      <c r="AP34" s="11">
        <f t="shared" si="118"/>
        <v>3425</v>
      </c>
      <c r="AQ34" s="17">
        <f t="shared" si="119"/>
        <v>22453</v>
      </c>
      <c r="AU34" s="2" t="e">
        <v>#N/A</v>
      </c>
    </row>
    <row r="35" spans="1:47" x14ac:dyDescent="0.2">
      <c r="A35" s="9">
        <v>30</v>
      </c>
      <c r="B35" s="9"/>
      <c r="C35" s="2">
        <v>4581</v>
      </c>
      <c r="D35" s="11" t="s">
        <v>148</v>
      </c>
      <c r="E35" s="11" t="s">
        <v>149</v>
      </c>
      <c r="F35" s="12">
        <v>43425</v>
      </c>
      <c r="G35" s="12" t="s">
        <v>139</v>
      </c>
      <c r="H35" s="12" t="s">
        <v>79</v>
      </c>
      <c r="I35" s="112" t="s">
        <v>150</v>
      </c>
      <c r="J35" s="9">
        <v>6921010976</v>
      </c>
      <c r="K35" s="9">
        <v>27</v>
      </c>
      <c r="L35" s="9">
        <v>24.5</v>
      </c>
      <c r="M35" s="9"/>
      <c r="N35" s="9"/>
      <c r="O35" s="9">
        <f t="shared" si="0"/>
        <v>24.5</v>
      </c>
      <c r="P35" s="9">
        <v>15410</v>
      </c>
      <c r="Q35" s="9">
        <v>0</v>
      </c>
      <c r="R35" s="9">
        <v>0</v>
      </c>
      <c r="S35" s="9">
        <v>0</v>
      </c>
      <c r="T35" s="9">
        <f t="shared" si="111"/>
        <v>15410</v>
      </c>
      <c r="U35" s="9">
        <f t="shared" si="1"/>
        <v>13983</v>
      </c>
      <c r="V35" s="9">
        <f t="shared" si="2"/>
        <v>0</v>
      </c>
      <c r="W35" s="9">
        <f t="shared" si="3"/>
        <v>0</v>
      </c>
      <c r="X35" s="9">
        <f t="shared" si="4"/>
        <v>0</v>
      </c>
      <c r="Y35" s="9">
        <f t="shared" si="120"/>
        <v>13983</v>
      </c>
      <c r="Z35" s="9"/>
      <c r="AA35" s="9">
        <f t="shared" si="113"/>
        <v>805</v>
      </c>
      <c r="AB35" s="11">
        <f t="shared" si="114"/>
        <v>14788</v>
      </c>
      <c r="AC35" s="11">
        <f t="shared" si="14"/>
        <v>259</v>
      </c>
      <c r="AD35" s="11">
        <f t="shared" si="115"/>
        <v>1678</v>
      </c>
      <c r="AE35" s="11">
        <v>1</v>
      </c>
      <c r="AF35" s="11">
        <f t="shared" si="5"/>
        <v>12850</v>
      </c>
      <c r="AG35" s="11">
        <f t="shared" si="16"/>
        <v>703</v>
      </c>
      <c r="AH35" s="11">
        <f t="shared" si="116"/>
        <v>1818</v>
      </c>
      <c r="AI35" s="9">
        <v>2</v>
      </c>
      <c r="AJ35" s="11">
        <f t="shared" si="6"/>
        <v>166</v>
      </c>
      <c r="AK35" s="9"/>
      <c r="AL35" s="11">
        <f t="shared" si="121"/>
        <v>2689</v>
      </c>
      <c r="AM35" s="11">
        <f t="shared" si="8"/>
        <v>17477</v>
      </c>
      <c r="AN35" s="11">
        <f t="shared" si="9"/>
        <v>454</v>
      </c>
      <c r="AO35" s="11">
        <f t="shared" si="117"/>
        <v>17931</v>
      </c>
      <c r="AP35" s="11">
        <f t="shared" si="118"/>
        <v>3228</v>
      </c>
      <c r="AQ35" s="17">
        <f t="shared" si="119"/>
        <v>21159</v>
      </c>
      <c r="AU35" s="2" t="e">
        <v>#N/A</v>
      </c>
    </row>
    <row r="36" spans="1:47" x14ac:dyDescent="0.2">
      <c r="A36" s="9">
        <v>31</v>
      </c>
      <c r="B36" s="9"/>
      <c r="C36" s="2">
        <v>5166</v>
      </c>
      <c r="D36" s="11" t="s">
        <v>151</v>
      </c>
      <c r="E36" s="11" t="s">
        <v>152</v>
      </c>
      <c r="F36" s="12">
        <v>43420</v>
      </c>
      <c r="G36" s="12" t="s">
        <v>139</v>
      </c>
      <c r="H36" s="12" t="s">
        <v>79</v>
      </c>
      <c r="I36" s="15" t="s">
        <v>153</v>
      </c>
      <c r="J36" s="9" t="s">
        <v>154</v>
      </c>
      <c r="K36" s="9">
        <v>27</v>
      </c>
      <c r="L36" s="9">
        <v>20.5</v>
      </c>
      <c r="M36" s="9"/>
      <c r="N36" s="9"/>
      <c r="O36" s="9">
        <f t="shared" si="0"/>
        <v>20.5</v>
      </c>
      <c r="P36" s="9">
        <v>15410</v>
      </c>
      <c r="Q36" s="9">
        <v>0</v>
      </c>
      <c r="R36" s="9">
        <v>0</v>
      </c>
      <c r="S36" s="9">
        <v>0</v>
      </c>
      <c r="T36" s="9">
        <f t="shared" ref="T36:T38" si="140">ROUND(SUM(P36:S36),0)</f>
        <v>15410</v>
      </c>
      <c r="U36" s="9">
        <f t="shared" si="1"/>
        <v>11700</v>
      </c>
      <c r="V36" s="9">
        <f t="shared" si="2"/>
        <v>0</v>
      </c>
      <c r="W36" s="9">
        <f t="shared" si="3"/>
        <v>0</v>
      </c>
      <c r="X36" s="9">
        <f t="shared" si="4"/>
        <v>0</v>
      </c>
      <c r="Y36" s="9">
        <f t="shared" ref="Y36:Y38" si="141">ROUND(SUM(U36:X36),0)</f>
        <v>11700</v>
      </c>
      <c r="Z36" s="9"/>
      <c r="AA36" s="9">
        <f t="shared" ref="AA36:AA38" si="142">ROUND(Y36*5.76%,0)</f>
        <v>674</v>
      </c>
      <c r="AB36" s="11">
        <f t="shared" ref="AB36:AB38" si="143">Y36+AA36+Z36</f>
        <v>12374</v>
      </c>
      <c r="AC36" s="11">
        <f t="shared" si="14"/>
        <v>217</v>
      </c>
      <c r="AD36" s="11">
        <f t="shared" ref="AD36:AD38" si="144">ROUND(U36*12%,0)</f>
        <v>1404</v>
      </c>
      <c r="AE36" s="11">
        <v>1</v>
      </c>
      <c r="AF36" s="11">
        <f t="shared" si="5"/>
        <v>10752</v>
      </c>
      <c r="AG36" s="11">
        <f t="shared" si="16"/>
        <v>588</v>
      </c>
      <c r="AH36" s="11">
        <f t="shared" ref="AH36:AH38" si="145">ROUND(U36*13%,0)</f>
        <v>1521</v>
      </c>
      <c r="AI36" s="9">
        <v>2</v>
      </c>
      <c r="AJ36" s="11">
        <f t="shared" si="6"/>
        <v>139</v>
      </c>
      <c r="AK36" s="9"/>
      <c r="AL36" s="11">
        <f t="shared" si="121"/>
        <v>2250</v>
      </c>
      <c r="AM36" s="11">
        <f t="shared" si="8"/>
        <v>14624</v>
      </c>
      <c r="AN36" s="11">
        <f t="shared" si="9"/>
        <v>380</v>
      </c>
      <c r="AO36" s="11">
        <f t="shared" ref="AO36:AO38" si="146">AM36+AN36</f>
        <v>15004</v>
      </c>
      <c r="AP36" s="11">
        <f t="shared" ref="AP36:AP38" si="147">ROUND(AO36*18%,0)</f>
        <v>2701</v>
      </c>
      <c r="AQ36" s="17">
        <f t="shared" ref="AQ36:AQ38" si="148">AO36+AP36</f>
        <v>17705</v>
      </c>
      <c r="AU36" s="2" t="e">
        <v>#N/A</v>
      </c>
    </row>
    <row r="37" spans="1:47" x14ac:dyDescent="0.2">
      <c r="A37" s="9">
        <v>32</v>
      </c>
      <c r="B37" s="9"/>
      <c r="C37" s="2">
        <v>5167</v>
      </c>
      <c r="D37" s="11" t="s">
        <v>155</v>
      </c>
      <c r="E37" s="11" t="s">
        <v>156</v>
      </c>
      <c r="F37" s="12">
        <v>43423</v>
      </c>
      <c r="G37" s="12" t="s">
        <v>139</v>
      </c>
      <c r="H37" s="12" t="s">
        <v>79</v>
      </c>
      <c r="I37" s="112" t="s">
        <v>157</v>
      </c>
      <c r="J37" s="9" t="s">
        <v>158</v>
      </c>
      <c r="K37" s="9">
        <v>27</v>
      </c>
      <c r="L37" s="9">
        <v>26</v>
      </c>
      <c r="M37" s="9"/>
      <c r="N37" s="9"/>
      <c r="O37" s="9">
        <f t="shared" si="0"/>
        <v>26</v>
      </c>
      <c r="P37" s="9">
        <v>15410</v>
      </c>
      <c r="Q37" s="9">
        <v>0</v>
      </c>
      <c r="R37" s="9">
        <v>0</v>
      </c>
      <c r="S37" s="9">
        <v>0</v>
      </c>
      <c r="T37" s="9">
        <f t="shared" si="140"/>
        <v>15410</v>
      </c>
      <c r="U37" s="9">
        <f t="shared" si="1"/>
        <v>14839</v>
      </c>
      <c r="V37" s="9">
        <f t="shared" si="2"/>
        <v>0</v>
      </c>
      <c r="W37" s="9">
        <f t="shared" si="3"/>
        <v>0</v>
      </c>
      <c r="X37" s="9">
        <f t="shared" si="4"/>
        <v>0</v>
      </c>
      <c r="Y37" s="9">
        <f t="shared" si="141"/>
        <v>14839</v>
      </c>
      <c r="Z37" s="9"/>
      <c r="AA37" s="9">
        <f t="shared" si="142"/>
        <v>855</v>
      </c>
      <c r="AB37" s="11">
        <f t="shared" si="143"/>
        <v>15694</v>
      </c>
      <c r="AC37" s="11">
        <f t="shared" si="14"/>
        <v>275</v>
      </c>
      <c r="AD37" s="11">
        <f t="shared" si="144"/>
        <v>1781</v>
      </c>
      <c r="AE37" s="11">
        <v>1</v>
      </c>
      <c r="AF37" s="11">
        <f t="shared" si="5"/>
        <v>13637</v>
      </c>
      <c r="AG37" s="11">
        <f t="shared" si="16"/>
        <v>746</v>
      </c>
      <c r="AH37" s="11">
        <f t="shared" si="145"/>
        <v>1929</v>
      </c>
      <c r="AI37" s="9">
        <v>2</v>
      </c>
      <c r="AJ37" s="11">
        <f t="shared" si="6"/>
        <v>176</v>
      </c>
      <c r="AK37" s="9"/>
      <c r="AL37" s="11">
        <f t="shared" si="121"/>
        <v>2853</v>
      </c>
      <c r="AM37" s="11">
        <f t="shared" si="8"/>
        <v>18547</v>
      </c>
      <c r="AN37" s="11">
        <f t="shared" si="9"/>
        <v>481</v>
      </c>
      <c r="AO37" s="11">
        <f t="shared" si="146"/>
        <v>19028</v>
      </c>
      <c r="AP37" s="11">
        <f t="shared" si="147"/>
        <v>3425</v>
      </c>
      <c r="AQ37" s="17">
        <f t="shared" si="148"/>
        <v>22453</v>
      </c>
      <c r="AU37" s="2" t="e">
        <v>#N/A</v>
      </c>
    </row>
    <row r="38" spans="1:47" x14ac:dyDescent="0.2">
      <c r="A38" s="9">
        <v>33</v>
      </c>
      <c r="B38" s="9"/>
      <c r="C38" s="2">
        <v>5168</v>
      </c>
      <c r="D38" s="11" t="s">
        <v>159</v>
      </c>
      <c r="E38" s="11" t="s">
        <v>160</v>
      </c>
      <c r="F38" s="12">
        <v>43424</v>
      </c>
      <c r="G38" s="12" t="s">
        <v>139</v>
      </c>
      <c r="H38" s="12" t="s">
        <v>79</v>
      </c>
      <c r="I38" s="112" t="s">
        <v>161</v>
      </c>
      <c r="J38" s="9">
        <v>6928605796</v>
      </c>
      <c r="K38" s="9">
        <v>27</v>
      </c>
      <c r="L38" s="9">
        <v>22.5</v>
      </c>
      <c r="M38" s="9"/>
      <c r="N38" s="9"/>
      <c r="O38" s="9">
        <f t="shared" si="0"/>
        <v>22.5</v>
      </c>
      <c r="P38" s="9">
        <v>15410</v>
      </c>
      <c r="Q38" s="9">
        <v>0</v>
      </c>
      <c r="R38" s="9">
        <v>0</v>
      </c>
      <c r="S38" s="9">
        <v>0</v>
      </c>
      <c r="T38" s="9">
        <f t="shared" si="140"/>
        <v>15410</v>
      </c>
      <c r="U38" s="9">
        <f t="shared" si="1"/>
        <v>12842</v>
      </c>
      <c r="V38" s="9">
        <f t="shared" si="2"/>
        <v>0</v>
      </c>
      <c r="W38" s="9">
        <f t="shared" si="3"/>
        <v>0</v>
      </c>
      <c r="X38" s="9">
        <f t="shared" si="4"/>
        <v>0</v>
      </c>
      <c r="Y38" s="9">
        <f t="shared" si="141"/>
        <v>12842</v>
      </c>
      <c r="Z38" s="9"/>
      <c r="AA38" s="9">
        <f t="shared" si="142"/>
        <v>740</v>
      </c>
      <c r="AB38" s="11">
        <f t="shared" si="143"/>
        <v>13582</v>
      </c>
      <c r="AC38" s="11">
        <f t="shared" si="14"/>
        <v>238</v>
      </c>
      <c r="AD38" s="11">
        <f t="shared" si="144"/>
        <v>1541</v>
      </c>
      <c r="AE38" s="11">
        <v>1</v>
      </c>
      <c r="AF38" s="11">
        <f t="shared" si="5"/>
        <v>11802</v>
      </c>
      <c r="AG38" s="11">
        <f t="shared" si="16"/>
        <v>646</v>
      </c>
      <c r="AH38" s="11">
        <f t="shared" si="145"/>
        <v>1669</v>
      </c>
      <c r="AI38" s="9">
        <v>2</v>
      </c>
      <c r="AJ38" s="11">
        <f t="shared" si="6"/>
        <v>153</v>
      </c>
      <c r="AK38" s="9"/>
      <c r="AL38" s="11">
        <f t="shared" si="121"/>
        <v>2470</v>
      </c>
      <c r="AM38" s="11">
        <f t="shared" si="8"/>
        <v>16052</v>
      </c>
      <c r="AN38" s="11">
        <f t="shared" si="9"/>
        <v>417</v>
      </c>
      <c r="AO38" s="11">
        <f t="shared" si="146"/>
        <v>16469</v>
      </c>
      <c r="AP38" s="11">
        <f t="shared" si="147"/>
        <v>2964</v>
      </c>
      <c r="AQ38" s="17">
        <f t="shared" si="148"/>
        <v>19433</v>
      </c>
      <c r="AU38" s="2" t="e">
        <v>#N/A</v>
      </c>
    </row>
    <row r="39" spans="1:47" x14ac:dyDescent="0.2">
      <c r="A39" s="9">
        <v>34</v>
      </c>
      <c r="B39" s="9"/>
      <c r="C39" s="2">
        <v>5169</v>
      </c>
      <c r="D39" s="11" t="s">
        <v>162</v>
      </c>
      <c r="E39" s="11" t="s">
        <v>163</v>
      </c>
      <c r="F39" s="12">
        <v>43434</v>
      </c>
      <c r="G39" s="12" t="s">
        <v>139</v>
      </c>
      <c r="H39" s="12" t="s">
        <v>79</v>
      </c>
      <c r="I39" s="15" t="s">
        <v>164</v>
      </c>
      <c r="J39" s="9" t="s">
        <v>165</v>
      </c>
      <c r="K39" s="9">
        <v>27</v>
      </c>
      <c r="L39" s="9">
        <v>27</v>
      </c>
      <c r="M39" s="9"/>
      <c r="N39" s="9"/>
      <c r="O39" s="9">
        <f t="shared" si="0"/>
        <v>27</v>
      </c>
      <c r="P39" s="9">
        <v>15410</v>
      </c>
      <c r="Q39" s="9">
        <v>0</v>
      </c>
      <c r="R39" s="9">
        <v>0</v>
      </c>
      <c r="S39" s="9">
        <v>0</v>
      </c>
      <c r="T39" s="9">
        <f t="shared" ref="T39:T40" si="149">ROUND(SUM(P39:S39),0)</f>
        <v>15410</v>
      </c>
      <c r="U39" s="9">
        <f t="shared" si="1"/>
        <v>15410</v>
      </c>
      <c r="V39" s="9">
        <f t="shared" si="2"/>
        <v>0</v>
      </c>
      <c r="W39" s="9">
        <f t="shared" si="3"/>
        <v>0</v>
      </c>
      <c r="X39" s="9">
        <f t="shared" si="4"/>
        <v>0</v>
      </c>
      <c r="Y39" s="9">
        <f t="shared" ref="Y39:Y40" si="150">ROUND(SUM(U39:X39),0)</f>
        <v>15410</v>
      </c>
      <c r="Z39" s="9"/>
      <c r="AA39" s="9">
        <f t="shared" ref="AA39:AA40" si="151">ROUND(Y39*5.76%,0)</f>
        <v>888</v>
      </c>
      <c r="AB39" s="11">
        <f t="shared" ref="AB39:AB40" si="152">Y39+AA39+Z39</f>
        <v>16298</v>
      </c>
      <c r="AC39" s="11">
        <f t="shared" si="14"/>
        <v>286</v>
      </c>
      <c r="AD39" s="11">
        <f t="shared" ref="AD39:AD40" si="153">ROUND(U39*12%,0)</f>
        <v>1849</v>
      </c>
      <c r="AE39" s="11">
        <v>1</v>
      </c>
      <c r="AF39" s="11">
        <f t="shared" si="5"/>
        <v>14162</v>
      </c>
      <c r="AG39" s="11">
        <f t="shared" si="16"/>
        <v>775</v>
      </c>
      <c r="AH39" s="11">
        <f t="shared" ref="AH39:AH40" si="154">ROUND(U39*13%,0)</f>
        <v>2003</v>
      </c>
      <c r="AI39" s="9">
        <v>2</v>
      </c>
      <c r="AJ39" s="11">
        <f t="shared" si="6"/>
        <v>183</v>
      </c>
      <c r="AK39" s="9"/>
      <c r="AL39" s="11">
        <f t="shared" si="121"/>
        <v>2963</v>
      </c>
      <c r="AM39" s="11">
        <f t="shared" si="8"/>
        <v>19261</v>
      </c>
      <c r="AN39" s="11">
        <f t="shared" si="9"/>
        <v>500</v>
      </c>
      <c r="AO39" s="11">
        <f t="shared" ref="AO39:AO40" si="155">AM39+AN39</f>
        <v>19761</v>
      </c>
      <c r="AP39" s="11">
        <f t="shared" ref="AP39:AP40" si="156">ROUND(AO39*18%,0)</f>
        <v>3557</v>
      </c>
      <c r="AQ39" s="17">
        <f t="shared" ref="AQ39:AQ40" si="157">AO39+AP39</f>
        <v>23318</v>
      </c>
      <c r="AU39" s="2" t="e">
        <v>#N/A</v>
      </c>
    </row>
    <row r="40" spans="1:47" x14ac:dyDescent="0.2">
      <c r="A40" s="9">
        <v>35</v>
      </c>
      <c r="B40" s="9"/>
      <c r="C40" s="2">
        <v>5170</v>
      </c>
      <c r="D40" s="11" t="s">
        <v>166</v>
      </c>
      <c r="E40" s="11" t="s">
        <v>167</v>
      </c>
      <c r="F40" s="12">
        <v>43423</v>
      </c>
      <c r="G40" s="12" t="s">
        <v>139</v>
      </c>
      <c r="H40" s="12" t="s">
        <v>79</v>
      </c>
      <c r="I40" s="112" t="s">
        <v>168</v>
      </c>
      <c r="J40" s="9" t="s">
        <v>169</v>
      </c>
      <c r="K40" s="9">
        <v>27</v>
      </c>
      <c r="L40" s="9">
        <v>17.5</v>
      </c>
      <c r="M40" s="9"/>
      <c r="N40" s="9"/>
      <c r="O40" s="9">
        <f t="shared" si="0"/>
        <v>17.5</v>
      </c>
      <c r="P40" s="9">
        <v>15410</v>
      </c>
      <c r="Q40" s="9">
        <v>0</v>
      </c>
      <c r="R40" s="9">
        <v>0</v>
      </c>
      <c r="S40" s="9">
        <v>0</v>
      </c>
      <c r="T40" s="9">
        <f t="shared" si="149"/>
        <v>15410</v>
      </c>
      <c r="U40" s="9">
        <f t="shared" si="1"/>
        <v>9988</v>
      </c>
      <c r="V40" s="9">
        <f t="shared" si="2"/>
        <v>0</v>
      </c>
      <c r="W40" s="9">
        <f t="shared" si="3"/>
        <v>0</v>
      </c>
      <c r="X40" s="9">
        <f t="shared" si="4"/>
        <v>0</v>
      </c>
      <c r="Y40" s="9">
        <f t="shared" si="150"/>
        <v>9988</v>
      </c>
      <c r="Z40" s="9"/>
      <c r="AA40" s="9">
        <f t="shared" si="151"/>
        <v>575</v>
      </c>
      <c r="AB40" s="11">
        <f t="shared" si="152"/>
        <v>10563</v>
      </c>
      <c r="AC40" s="11">
        <f t="shared" si="14"/>
        <v>185</v>
      </c>
      <c r="AD40" s="11">
        <f t="shared" si="153"/>
        <v>1199</v>
      </c>
      <c r="AE40" s="11">
        <v>1</v>
      </c>
      <c r="AF40" s="11">
        <f t="shared" si="5"/>
        <v>9178</v>
      </c>
      <c r="AG40" s="11">
        <f t="shared" si="16"/>
        <v>502</v>
      </c>
      <c r="AH40" s="11">
        <f t="shared" si="154"/>
        <v>1298</v>
      </c>
      <c r="AI40" s="9">
        <v>2</v>
      </c>
      <c r="AJ40" s="11">
        <f t="shared" si="6"/>
        <v>119</v>
      </c>
      <c r="AK40" s="9"/>
      <c r="AL40" s="11">
        <f t="shared" si="121"/>
        <v>1921</v>
      </c>
      <c r="AM40" s="11">
        <f t="shared" si="8"/>
        <v>12484</v>
      </c>
      <c r="AN40" s="11">
        <f t="shared" si="9"/>
        <v>324</v>
      </c>
      <c r="AO40" s="11">
        <f t="shared" si="155"/>
        <v>12808</v>
      </c>
      <c r="AP40" s="11">
        <f t="shared" si="156"/>
        <v>2305</v>
      </c>
      <c r="AQ40" s="17">
        <f t="shared" si="157"/>
        <v>15113</v>
      </c>
      <c r="AU40" s="2" t="e">
        <v>#N/A</v>
      </c>
    </row>
    <row r="41" spans="1:47" x14ac:dyDescent="0.2">
      <c r="A41" s="9">
        <v>36</v>
      </c>
      <c r="B41" s="9"/>
      <c r="C41" s="2">
        <v>5023</v>
      </c>
      <c r="D41" s="11" t="s">
        <v>170</v>
      </c>
      <c r="E41" s="11" t="s">
        <v>171</v>
      </c>
      <c r="F41" s="12">
        <v>43435</v>
      </c>
      <c r="G41" s="12" t="s">
        <v>139</v>
      </c>
      <c r="H41" s="12" t="s">
        <v>79</v>
      </c>
      <c r="I41" s="15" t="s">
        <v>172</v>
      </c>
      <c r="J41" s="113" t="s">
        <v>173</v>
      </c>
      <c r="K41" s="9">
        <v>27</v>
      </c>
      <c r="L41" s="9">
        <v>25</v>
      </c>
      <c r="M41" s="9"/>
      <c r="N41" s="9"/>
      <c r="O41" s="9">
        <f t="shared" si="0"/>
        <v>25</v>
      </c>
      <c r="P41" s="9">
        <v>15410</v>
      </c>
      <c r="Q41" s="9">
        <v>0</v>
      </c>
      <c r="R41" s="9">
        <v>0</v>
      </c>
      <c r="S41" s="9">
        <v>0</v>
      </c>
      <c r="T41" s="9">
        <f t="shared" ref="T41:T43" si="158">ROUND(SUM(P41:S41),0)</f>
        <v>15410</v>
      </c>
      <c r="U41" s="9">
        <f t="shared" si="1"/>
        <v>14269</v>
      </c>
      <c r="V41" s="9">
        <f t="shared" si="2"/>
        <v>0</v>
      </c>
      <c r="W41" s="9">
        <f t="shared" si="3"/>
        <v>0</v>
      </c>
      <c r="X41" s="9">
        <f t="shared" si="4"/>
        <v>0</v>
      </c>
      <c r="Y41" s="9">
        <f t="shared" ref="Y41:Y43" si="159">ROUND(SUM(U41:X41),0)</f>
        <v>14269</v>
      </c>
      <c r="Z41" s="9"/>
      <c r="AA41" s="9">
        <f t="shared" ref="AA41:AA43" si="160">ROUND(Y41*5.76%,0)</f>
        <v>822</v>
      </c>
      <c r="AB41" s="11">
        <f t="shared" ref="AB41:AB43" si="161">Y41+AA41+Z41</f>
        <v>15091</v>
      </c>
      <c r="AC41" s="11">
        <f t="shared" si="14"/>
        <v>265</v>
      </c>
      <c r="AD41" s="11">
        <f t="shared" ref="AD41:AD43" si="162">ROUND(U41*12%,0)</f>
        <v>1712</v>
      </c>
      <c r="AE41" s="11">
        <v>1</v>
      </c>
      <c r="AF41" s="11">
        <f t="shared" si="5"/>
        <v>13113</v>
      </c>
      <c r="AG41" s="11">
        <f t="shared" si="16"/>
        <v>717</v>
      </c>
      <c r="AH41" s="11">
        <f t="shared" ref="AH41:AH43" si="163">ROUND(U41*13%,0)</f>
        <v>1855</v>
      </c>
      <c r="AI41" s="9">
        <v>2</v>
      </c>
      <c r="AJ41" s="11">
        <f t="shared" si="6"/>
        <v>169</v>
      </c>
      <c r="AK41" s="9"/>
      <c r="AL41" s="11">
        <f t="shared" si="121"/>
        <v>2743</v>
      </c>
      <c r="AM41" s="11">
        <f t="shared" si="8"/>
        <v>17834</v>
      </c>
      <c r="AN41" s="11">
        <f t="shared" si="9"/>
        <v>463</v>
      </c>
      <c r="AO41" s="11">
        <f t="shared" ref="AO41:AO43" si="164">AM41+AN41</f>
        <v>18297</v>
      </c>
      <c r="AP41" s="11">
        <f t="shared" ref="AP41:AP43" si="165">ROUND(AO41*18%,0)</f>
        <v>3293</v>
      </c>
      <c r="AQ41" s="17">
        <f t="shared" ref="AQ41:AQ43" si="166">AO41+AP41</f>
        <v>21590</v>
      </c>
      <c r="AU41" s="2" t="e">
        <v>#N/A</v>
      </c>
    </row>
    <row r="42" spans="1:47" x14ac:dyDescent="0.2">
      <c r="A42" s="9">
        <v>37</v>
      </c>
      <c r="B42" s="9"/>
      <c r="C42" s="2">
        <v>5178</v>
      </c>
      <c r="D42" s="11" t="s">
        <v>174</v>
      </c>
      <c r="E42" s="11" t="s">
        <v>175</v>
      </c>
      <c r="F42" s="12">
        <v>43419</v>
      </c>
      <c r="G42" s="12" t="s">
        <v>64</v>
      </c>
      <c r="H42" s="12" t="s">
        <v>65</v>
      </c>
      <c r="I42" s="114" t="s">
        <v>176</v>
      </c>
      <c r="J42" s="9" t="s">
        <v>177</v>
      </c>
      <c r="K42" s="9">
        <v>27</v>
      </c>
      <c r="L42" s="9">
        <v>27</v>
      </c>
      <c r="M42" s="9"/>
      <c r="N42" s="9"/>
      <c r="O42" s="9">
        <f t="shared" si="0"/>
        <v>27</v>
      </c>
      <c r="P42" s="9">
        <v>14010</v>
      </c>
      <c r="Q42" s="9">
        <v>0</v>
      </c>
      <c r="R42" s="9">
        <v>0</v>
      </c>
      <c r="S42" s="9">
        <v>0</v>
      </c>
      <c r="T42" s="9">
        <f t="shared" si="158"/>
        <v>14010</v>
      </c>
      <c r="U42" s="9">
        <f t="shared" si="1"/>
        <v>14010</v>
      </c>
      <c r="V42" s="9">
        <f t="shared" si="2"/>
        <v>0</v>
      </c>
      <c r="W42" s="9">
        <f t="shared" si="3"/>
        <v>0</v>
      </c>
      <c r="X42" s="9">
        <f t="shared" si="4"/>
        <v>0</v>
      </c>
      <c r="Y42" s="9">
        <f t="shared" si="159"/>
        <v>14010</v>
      </c>
      <c r="Z42" s="9"/>
      <c r="AA42" s="9">
        <f t="shared" si="160"/>
        <v>807</v>
      </c>
      <c r="AB42" s="11">
        <f t="shared" si="161"/>
        <v>14817</v>
      </c>
      <c r="AC42" s="11">
        <f t="shared" si="14"/>
        <v>260</v>
      </c>
      <c r="AD42" s="11">
        <f t="shared" si="162"/>
        <v>1681</v>
      </c>
      <c r="AE42" s="11">
        <v>1</v>
      </c>
      <c r="AF42" s="11">
        <f t="shared" si="5"/>
        <v>12875</v>
      </c>
      <c r="AG42" s="11">
        <f t="shared" si="16"/>
        <v>704</v>
      </c>
      <c r="AH42" s="11">
        <f t="shared" si="163"/>
        <v>1821</v>
      </c>
      <c r="AI42" s="9">
        <v>2</v>
      </c>
      <c r="AJ42" s="11">
        <f t="shared" si="6"/>
        <v>183</v>
      </c>
      <c r="AK42" s="9"/>
      <c r="AL42" s="11">
        <f t="shared" ref="AL42:AL43" si="167">SUM(AG42:AK42)</f>
        <v>2710</v>
      </c>
      <c r="AM42" s="11">
        <f t="shared" si="8"/>
        <v>17527</v>
      </c>
      <c r="AN42" s="11">
        <f t="shared" si="9"/>
        <v>500</v>
      </c>
      <c r="AO42" s="11">
        <f t="shared" si="164"/>
        <v>18027</v>
      </c>
      <c r="AP42" s="11">
        <f t="shared" si="165"/>
        <v>3245</v>
      </c>
      <c r="AQ42" s="17">
        <f t="shared" si="166"/>
        <v>21272</v>
      </c>
      <c r="AU42" s="2" t="e">
        <v>#N/A</v>
      </c>
    </row>
    <row r="43" spans="1:47" x14ac:dyDescent="0.2">
      <c r="A43" s="9">
        <v>38</v>
      </c>
      <c r="B43" s="9"/>
      <c r="C43" s="2">
        <v>5728</v>
      </c>
      <c r="D43" s="11" t="s">
        <v>178</v>
      </c>
      <c r="E43" s="11" t="s">
        <v>179</v>
      </c>
      <c r="F43" s="12">
        <v>43510</v>
      </c>
      <c r="G43" s="12" t="s">
        <v>139</v>
      </c>
      <c r="H43" s="12" t="s">
        <v>65</v>
      </c>
      <c r="I43" s="112" t="s">
        <v>180</v>
      </c>
      <c r="J43" s="113" t="s">
        <v>181</v>
      </c>
      <c r="K43" s="9">
        <v>27</v>
      </c>
      <c r="L43" s="9">
        <v>17</v>
      </c>
      <c r="M43" s="9"/>
      <c r="N43" s="9"/>
      <c r="O43" s="9">
        <f t="shared" si="0"/>
        <v>17</v>
      </c>
      <c r="P43" s="9">
        <v>15410</v>
      </c>
      <c r="Q43" s="9">
        <v>0</v>
      </c>
      <c r="R43" s="9">
        <v>0</v>
      </c>
      <c r="S43" s="9">
        <v>0</v>
      </c>
      <c r="T43" s="9">
        <f t="shared" si="158"/>
        <v>15410</v>
      </c>
      <c r="U43" s="9">
        <f t="shared" si="1"/>
        <v>9703</v>
      </c>
      <c r="V43" s="9">
        <f t="shared" si="2"/>
        <v>0</v>
      </c>
      <c r="W43" s="9">
        <f t="shared" si="3"/>
        <v>0</v>
      </c>
      <c r="X43" s="9">
        <f t="shared" si="4"/>
        <v>0</v>
      </c>
      <c r="Y43" s="9">
        <f t="shared" si="159"/>
        <v>9703</v>
      </c>
      <c r="Z43" s="9"/>
      <c r="AA43" s="9">
        <f t="shared" si="160"/>
        <v>559</v>
      </c>
      <c r="AB43" s="11">
        <f t="shared" si="161"/>
        <v>10262</v>
      </c>
      <c r="AC43" s="11">
        <f t="shared" si="14"/>
        <v>180</v>
      </c>
      <c r="AD43" s="11">
        <f t="shared" si="162"/>
        <v>1164</v>
      </c>
      <c r="AE43" s="11">
        <v>1</v>
      </c>
      <c r="AF43" s="11">
        <f t="shared" si="5"/>
        <v>8917</v>
      </c>
      <c r="AG43" s="11">
        <f t="shared" si="16"/>
        <v>488</v>
      </c>
      <c r="AH43" s="11">
        <f t="shared" si="163"/>
        <v>1261</v>
      </c>
      <c r="AI43" s="9">
        <v>2</v>
      </c>
      <c r="AJ43" s="11">
        <f t="shared" si="6"/>
        <v>115</v>
      </c>
      <c r="AK43" s="9"/>
      <c r="AL43" s="11">
        <f t="shared" si="167"/>
        <v>1866</v>
      </c>
      <c r="AM43" s="11">
        <f t="shared" si="8"/>
        <v>12128</v>
      </c>
      <c r="AN43" s="11">
        <f t="shared" si="9"/>
        <v>315</v>
      </c>
      <c r="AO43" s="11">
        <f t="shared" si="164"/>
        <v>12443</v>
      </c>
      <c r="AP43" s="11">
        <f t="shared" si="165"/>
        <v>2240</v>
      </c>
      <c r="AQ43" s="17">
        <f t="shared" si="166"/>
        <v>14683</v>
      </c>
      <c r="AU43" s="2" t="e">
        <v>#N/A</v>
      </c>
    </row>
    <row r="44" spans="1:47" x14ac:dyDescent="0.2">
      <c r="A44" s="9">
        <v>39</v>
      </c>
      <c r="B44" s="9"/>
      <c r="C44" s="2">
        <v>5729</v>
      </c>
      <c r="D44" s="11" t="s">
        <v>182</v>
      </c>
      <c r="E44" s="11" t="s">
        <v>183</v>
      </c>
      <c r="F44" s="12">
        <v>43516</v>
      </c>
      <c r="G44" s="12" t="s">
        <v>64</v>
      </c>
      <c r="H44" s="12" t="s">
        <v>65</v>
      </c>
      <c r="I44" s="112" t="s">
        <v>184</v>
      </c>
      <c r="J44" s="113" t="s">
        <v>185</v>
      </c>
      <c r="K44" s="9">
        <v>27</v>
      </c>
      <c r="L44" s="9">
        <v>22</v>
      </c>
      <c r="M44" s="9"/>
      <c r="N44" s="9"/>
      <c r="O44" s="9">
        <f t="shared" si="0"/>
        <v>22</v>
      </c>
      <c r="P44" s="9">
        <v>14010</v>
      </c>
      <c r="Q44" s="9">
        <v>0</v>
      </c>
      <c r="R44" s="9">
        <v>0</v>
      </c>
      <c r="S44" s="9">
        <v>0</v>
      </c>
      <c r="T44" s="9">
        <f t="shared" ref="T44:T46" si="168">ROUND(SUM(P44:S44),0)</f>
        <v>14010</v>
      </c>
      <c r="U44" s="9">
        <f t="shared" si="1"/>
        <v>11416</v>
      </c>
      <c r="V44" s="9">
        <f t="shared" si="2"/>
        <v>0</v>
      </c>
      <c r="W44" s="9">
        <f t="shared" si="3"/>
        <v>0</v>
      </c>
      <c r="X44" s="9">
        <f t="shared" si="4"/>
        <v>0</v>
      </c>
      <c r="Y44" s="9">
        <f t="shared" ref="Y44" si="169">ROUND(SUM(U44:X44),0)</f>
        <v>11416</v>
      </c>
      <c r="Z44" s="9"/>
      <c r="AA44" s="9">
        <f t="shared" ref="AA44" si="170">ROUND(Y44*5.76%,0)</f>
        <v>658</v>
      </c>
      <c r="AB44" s="11">
        <f t="shared" ref="AB44" si="171">Y44+AA44+Z44</f>
        <v>12074</v>
      </c>
      <c r="AC44" s="11">
        <f t="shared" si="14"/>
        <v>212</v>
      </c>
      <c r="AD44" s="11">
        <f t="shared" ref="AD44" si="172">ROUND(U44*12%,0)</f>
        <v>1370</v>
      </c>
      <c r="AE44" s="11">
        <v>1</v>
      </c>
      <c r="AF44" s="11">
        <f t="shared" si="5"/>
        <v>10491</v>
      </c>
      <c r="AG44" s="11">
        <f t="shared" si="16"/>
        <v>574</v>
      </c>
      <c r="AH44" s="11">
        <f t="shared" ref="AH44" si="173">ROUND(U44*13%,0)</f>
        <v>1484</v>
      </c>
      <c r="AI44" s="9">
        <v>2</v>
      </c>
      <c r="AJ44" s="11">
        <f t="shared" si="6"/>
        <v>149</v>
      </c>
      <c r="AK44" s="9"/>
      <c r="AL44" s="11">
        <f t="shared" ref="AL44" si="174">SUM(AG44:AK44)</f>
        <v>2209</v>
      </c>
      <c r="AM44" s="11">
        <f t="shared" si="8"/>
        <v>14283</v>
      </c>
      <c r="AN44" s="11">
        <f t="shared" si="9"/>
        <v>407</v>
      </c>
      <c r="AO44" s="11">
        <f t="shared" ref="AO44" si="175">AM44+AN44</f>
        <v>14690</v>
      </c>
      <c r="AP44" s="11">
        <f t="shared" ref="AP44" si="176">ROUND(AO44*18%,0)</f>
        <v>2644</v>
      </c>
      <c r="AQ44" s="17">
        <f t="shared" ref="AQ44" si="177">AO44+AP44</f>
        <v>17334</v>
      </c>
      <c r="AU44" s="2" t="e">
        <v>#N/A</v>
      </c>
    </row>
    <row r="45" spans="1:47" x14ac:dyDescent="0.2">
      <c r="A45" s="9">
        <v>40</v>
      </c>
      <c r="B45" s="9">
        <v>3562001051</v>
      </c>
      <c r="C45" s="2">
        <v>3969</v>
      </c>
      <c r="D45" s="82" t="s">
        <v>186</v>
      </c>
      <c r="E45" s="11" t="s">
        <v>187</v>
      </c>
      <c r="F45" s="12">
        <v>43252</v>
      </c>
      <c r="G45" s="12" t="s">
        <v>139</v>
      </c>
      <c r="H45" s="12" t="s">
        <v>79</v>
      </c>
      <c r="I45" s="15">
        <v>100098803536</v>
      </c>
      <c r="J45" s="9">
        <v>6928223853</v>
      </c>
      <c r="K45" s="9">
        <v>27</v>
      </c>
      <c r="L45" s="9">
        <v>27</v>
      </c>
      <c r="M45" s="9"/>
      <c r="N45" s="9"/>
      <c r="O45" s="9">
        <f t="shared" ref="O45" si="178">SUM(L45:N45)</f>
        <v>27</v>
      </c>
      <c r="P45" s="9">
        <v>15410</v>
      </c>
      <c r="Q45" s="9">
        <v>5000</v>
      </c>
      <c r="R45" s="9">
        <v>1000</v>
      </c>
      <c r="S45" s="9">
        <v>0</v>
      </c>
      <c r="T45" s="9">
        <f t="shared" si="168"/>
        <v>21410</v>
      </c>
      <c r="U45" s="9">
        <f t="shared" si="1"/>
        <v>15410</v>
      </c>
      <c r="V45" s="9">
        <f t="shared" si="2"/>
        <v>5000</v>
      </c>
      <c r="W45" s="9">
        <f t="shared" si="3"/>
        <v>1000</v>
      </c>
      <c r="X45" s="9">
        <f t="shared" si="4"/>
        <v>0</v>
      </c>
      <c r="Y45" s="9">
        <f t="shared" ref="Y45" si="179">ROUND(SUM(U45:X45),0)</f>
        <v>21410</v>
      </c>
      <c r="Z45" s="9"/>
      <c r="AA45" s="9">
        <f t="shared" ref="AA45" si="180">ROUND(Y45*5.76%,0)</f>
        <v>1233</v>
      </c>
      <c r="AB45" s="11">
        <f t="shared" ref="AB45" si="181">Y45+AA45+Z45</f>
        <v>22643</v>
      </c>
      <c r="AC45" s="11">
        <f t="shared" si="14"/>
        <v>0</v>
      </c>
      <c r="AD45" s="11">
        <f t="shared" ref="AD45" si="182">ROUND(U45*12%,0)</f>
        <v>1849</v>
      </c>
      <c r="AE45" s="11">
        <v>1</v>
      </c>
      <c r="AF45" s="11">
        <f t="shared" ref="AF45" si="183">ROUND((AB45+AK45)-(AC45+AD45+AE45),0)</f>
        <v>20793</v>
      </c>
      <c r="AG45" s="11">
        <f t="shared" si="16"/>
        <v>1076</v>
      </c>
      <c r="AH45" s="11">
        <f t="shared" ref="AH45" si="184">ROUND(U45*13%,0)</f>
        <v>2003</v>
      </c>
      <c r="AI45" s="9">
        <v>2</v>
      </c>
      <c r="AJ45" s="11">
        <f t="shared" si="6"/>
        <v>183</v>
      </c>
      <c r="AK45" s="9"/>
      <c r="AL45" s="11">
        <f t="shared" ref="AL45" si="185">SUM(AG45:AK45)</f>
        <v>3264</v>
      </c>
      <c r="AM45" s="11">
        <f t="shared" ref="AM45" si="186">AB45+AL45</f>
        <v>25907</v>
      </c>
      <c r="AN45" s="11">
        <f t="shared" si="9"/>
        <v>500</v>
      </c>
      <c r="AO45" s="11">
        <f t="shared" ref="AO45" si="187">AM45+AN45</f>
        <v>26407</v>
      </c>
      <c r="AP45" s="11">
        <f t="shared" ref="AP45" si="188">ROUND(AO45*18%,0)</f>
        <v>4753</v>
      </c>
      <c r="AQ45" s="17">
        <f t="shared" ref="AQ45" si="189">AO45+AP45</f>
        <v>31160</v>
      </c>
      <c r="AU45" s="2" t="e">
        <v>#N/A</v>
      </c>
    </row>
    <row r="46" spans="1:47" x14ac:dyDescent="0.2">
      <c r="A46" s="9">
        <v>41</v>
      </c>
      <c r="B46" s="9"/>
      <c r="C46" s="2">
        <v>6187</v>
      </c>
      <c r="D46" s="82" t="s">
        <v>188</v>
      </c>
      <c r="E46" s="11" t="s">
        <v>189</v>
      </c>
      <c r="F46" s="12">
        <v>43582</v>
      </c>
      <c r="G46" s="12" t="s">
        <v>64</v>
      </c>
      <c r="H46" s="12" t="s">
        <v>65</v>
      </c>
      <c r="I46" s="112" t="s">
        <v>190</v>
      </c>
      <c r="J46" s="113" t="s">
        <v>191</v>
      </c>
      <c r="K46" s="9">
        <v>27</v>
      </c>
      <c r="L46" s="9">
        <v>27</v>
      </c>
      <c r="M46" s="9"/>
      <c r="N46" s="9"/>
      <c r="O46" s="9">
        <f t="shared" ref="O46" si="190">SUM(L46:N46)</f>
        <v>27</v>
      </c>
      <c r="P46" s="9">
        <v>14010</v>
      </c>
      <c r="Q46" s="9">
        <v>0</v>
      </c>
      <c r="R46" s="9">
        <v>0</v>
      </c>
      <c r="S46" s="9">
        <v>0</v>
      </c>
      <c r="T46" s="9">
        <f t="shared" si="168"/>
        <v>14010</v>
      </c>
      <c r="U46" s="9">
        <f t="shared" si="1"/>
        <v>14010</v>
      </c>
      <c r="V46" s="9">
        <f t="shared" si="2"/>
        <v>0</v>
      </c>
      <c r="W46" s="9">
        <f t="shared" si="3"/>
        <v>0</v>
      </c>
      <c r="X46" s="9">
        <f t="shared" si="4"/>
        <v>0</v>
      </c>
      <c r="Y46" s="9">
        <f t="shared" ref="Y46" si="191">ROUND(SUM(U46:X46),0)</f>
        <v>14010</v>
      </c>
      <c r="Z46" s="9"/>
      <c r="AA46" s="9">
        <f t="shared" ref="AA46" si="192">ROUND(Y46*5.76%,0)</f>
        <v>807</v>
      </c>
      <c r="AB46" s="11">
        <f t="shared" ref="AB46" si="193">Y46+AA46+Z46</f>
        <v>14817</v>
      </c>
      <c r="AC46" s="11">
        <f t="shared" si="14"/>
        <v>260</v>
      </c>
      <c r="AD46" s="11">
        <f t="shared" ref="AD46" si="194">ROUND(U46*12%,0)</f>
        <v>1681</v>
      </c>
      <c r="AE46" s="11">
        <v>1</v>
      </c>
      <c r="AF46" s="11">
        <f t="shared" ref="AF46" si="195">ROUND((AB46+AK46)-(AC46+AD46+AE46),0)</f>
        <v>12875</v>
      </c>
      <c r="AG46" s="11">
        <f t="shared" si="16"/>
        <v>704</v>
      </c>
      <c r="AH46" s="11">
        <f t="shared" ref="AH46" si="196">ROUND(U46*13%,0)</f>
        <v>1821</v>
      </c>
      <c r="AI46" s="9">
        <v>2</v>
      </c>
      <c r="AJ46" s="11">
        <f t="shared" si="6"/>
        <v>183</v>
      </c>
      <c r="AK46" s="9"/>
      <c r="AL46" s="11">
        <f t="shared" ref="AL46" si="197">SUM(AG46:AK46)</f>
        <v>2710</v>
      </c>
      <c r="AM46" s="11">
        <f t="shared" ref="AM46" si="198">AB46+AL46</f>
        <v>17527</v>
      </c>
      <c r="AN46" s="11">
        <f t="shared" si="9"/>
        <v>500</v>
      </c>
      <c r="AO46" s="11">
        <f t="shared" ref="AO46" si="199">AM46+AN46</f>
        <v>18027</v>
      </c>
      <c r="AP46" s="11">
        <f t="shared" ref="AP46" si="200">ROUND(AO46*18%,0)</f>
        <v>3245</v>
      </c>
      <c r="AQ46" s="17">
        <f t="shared" ref="AQ46" si="201">AO46+AP46</f>
        <v>21272</v>
      </c>
      <c r="AR46" s="18">
        <v>36192</v>
      </c>
      <c r="AS46" s="115" t="s">
        <v>192</v>
      </c>
      <c r="AU46" s="2" t="e">
        <v>#N/A</v>
      </c>
    </row>
    <row r="47" spans="1:47" x14ac:dyDescent="0.2">
      <c r="A47" s="9">
        <v>42</v>
      </c>
      <c r="B47" s="9"/>
      <c r="C47" s="2">
        <v>6188</v>
      </c>
      <c r="D47" s="82" t="s">
        <v>193</v>
      </c>
      <c r="E47" s="11" t="s">
        <v>194</v>
      </c>
      <c r="F47" s="12">
        <v>43579</v>
      </c>
      <c r="G47" s="12" t="s">
        <v>64</v>
      </c>
      <c r="H47" s="12" t="s">
        <v>65</v>
      </c>
      <c r="I47" s="112" t="s">
        <v>195</v>
      </c>
      <c r="J47" s="113" t="s">
        <v>196</v>
      </c>
      <c r="K47" s="9">
        <v>27</v>
      </c>
      <c r="L47" s="9">
        <v>26.7</v>
      </c>
      <c r="M47" s="9"/>
      <c r="N47" s="9"/>
      <c r="O47" s="9">
        <f t="shared" ref="O47:O52" si="202">SUM(L47:N47)</f>
        <v>26.7</v>
      </c>
      <c r="P47" s="9">
        <v>14010</v>
      </c>
      <c r="Q47" s="9">
        <v>0</v>
      </c>
      <c r="R47" s="9">
        <v>0</v>
      </c>
      <c r="S47" s="9">
        <v>0</v>
      </c>
      <c r="T47" s="9">
        <f t="shared" ref="T47:T53" si="203">ROUND(SUM(P47:S47),0)</f>
        <v>14010</v>
      </c>
      <c r="U47" s="9">
        <f t="shared" si="1"/>
        <v>13854</v>
      </c>
      <c r="V47" s="9">
        <f t="shared" si="2"/>
        <v>0</v>
      </c>
      <c r="W47" s="9">
        <f t="shared" si="3"/>
        <v>0</v>
      </c>
      <c r="X47" s="9">
        <f t="shared" si="4"/>
        <v>0</v>
      </c>
      <c r="Y47" s="9">
        <f t="shared" ref="Y47:Y53" si="204">ROUND(SUM(U47:X47),0)</f>
        <v>13854</v>
      </c>
      <c r="Z47" s="9"/>
      <c r="AA47" s="9">
        <f t="shared" ref="AA47:AA53" si="205">ROUND(Y47*5.76%,0)</f>
        <v>798</v>
      </c>
      <c r="AB47" s="11">
        <f t="shared" ref="AB47:AB53" si="206">Y47+AA47+Z47</f>
        <v>14652</v>
      </c>
      <c r="AC47" s="11">
        <f t="shared" si="14"/>
        <v>257</v>
      </c>
      <c r="AD47" s="11">
        <f t="shared" ref="AD47:AD53" si="207">ROUND(U47*12%,0)</f>
        <v>1662</v>
      </c>
      <c r="AE47" s="11">
        <v>1</v>
      </c>
      <c r="AF47" s="11">
        <f t="shared" ref="AF47:AF53" si="208">ROUND((AB47+AK47)-(AC47+AD47+AE47),0)</f>
        <v>12732</v>
      </c>
      <c r="AG47" s="11">
        <f t="shared" si="16"/>
        <v>696</v>
      </c>
      <c r="AH47" s="11">
        <f t="shared" ref="AH47:AH53" si="209">ROUND(U47*13%,0)</f>
        <v>1801</v>
      </c>
      <c r="AI47" s="9">
        <v>2</v>
      </c>
      <c r="AJ47" s="11">
        <f t="shared" si="6"/>
        <v>181</v>
      </c>
      <c r="AK47" s="9"/>
      <c r="AL47" s="11">
        <f t="shared" ref="AL47:AL53" si="210">SUM(AG47:AK47)</f>
        <v>2680</v>
      </c>
      <c r="AM47" s="11">
        <f t="shared" ref="AM47:AM53" si="211">AB47+AL47</f>
        <v>17332</v>
      </c>
      <c r="AN47" s="11">
        <f t="shared" si="9"/>
        <v>494</v>
      </c>
      <c r="AO47" s="11">
        <f t="shared" ref="AO47:AO53" si="212">AM47+AN47</f>
        <v>17826</v>
      </c>
      <c r="AP47" s="11">
        <f t="shared" ref="AP47:AP53" si="213">ROUND(AO47*18%,0)</f>
        <v>3209</v>
      </c>
      <c r="AQ47" s="17">
        <f t="shared" ref="AQ47:AQ53" si="214">AO47+AP47</f>
        <v>21035</v>
      </c>
      <c r="AR47" s="18">
        <v>36216</v>
      </c>
      <c r="AS47" s="115" t="s">
        <v>197</v>
      </c>
      <c r="AU47" s="2" t="e">
        <v>#N/A</v>
      </c>
    </row>
    <row r="48" spans="1:47" x14ac:dyDescent="0.2">
      <c r="A48" s="9">
        <v>43</v>
      </c>
      <c r="B48" s="9"/>
      <c r="C48" s="2">
        <v>6189</v>
      </c>
      <c r="D48" s="82" t="s">
        <v>198</v>
      </c>
      <c r="E48" s="11" t="s">
        <v>199</v>
      </c>
      <c r="F48" s="12">
        <v>43580</v>
      </c>
      <c r="G48" s="12" t="s">
        <v>64</v>
      </c>
      <c r="H48" s="12" t="s">
        <v>65</v>
      </c>
      <c r="I48" s="112" t="s">
        <v>200</v>
      </c>
      <c r="J48" s="113" t="s">
        <v>201</v>
      </c>
      <c r="K48" s="9">
        <v>27</v>
      </c>
      <c r="L48" s="9">
        <v>26</v>
      </c>
      <c r="M48" s="9"/>
      <c r="N48" s="9"/>
      <c r="O48" s="9">
        <f t="shared" si="202"/>
        <v>26</v>
      </c>
      <c r="P48" s="9">
        <v>14010</v>
      </c>
      <c r="Q48" s="9">
        <v>0</v>
      </c>
      <c r="R48" s="9">
        <v>0</v>
      </c>
      <c r="S48" s="9">
        <v>0</v>
      </c>
      <c r="T48" s="9">
        <f t="shared" si="203"/>
        <v>14010</v>
      </c>
      <c r="U48" s="9">
        <f t="shared" si="1"/>
        <v>13491</v>
      </c>
      <c r="V48" s="9">
        <f t="shared" si="2"/>
        <v>0</v>
      </c>
      <c r="W48" s="9">
        <f t="shared" si="3"/>
        <v>0</v>
      </c>
      <c r="X48" s="9">
        <f t="shared" si="4"/>
        <v>0</v>
      </c>
      <c r="Y48" s="9">
        <f t="shared" si="204"/>
        <v>13491</v>
      </c>
      <c r="Z48" s="9"/>
      <c r="AA48" s="9">
        <f t="shared" si="205"/>
        <v>777</v>
      </c>
      <c r="AB48" s="11">
        <f t="shared" si="206"/>
        <v>14268</v>
      </c>
      <c r="AC48" s="11">
        <f t="shared" si="14"/>
        <v>250</v>
      </c>
      <c r="AD48" s="11">
        <f t="shared" si="207"/>
        <v>1619</v>
      </c>
      <c r="AE48" s="11">
        <v>1</v>
      </c>
      <c r="AF48" s="11">
        <f t="shared" si="208"/>
        <v>12398</v>
      </c>
      <c r="AG48" s="11">
        <f t="shared" si="16"/>
        <v>678</v>
      </c>
      <c r="AH48" s="11">
        <f t="shared" si="209"/>
        <v>1754</v>
      </c>
      <c r="AI48" s="9">
        <v>2</v>
      </c>
      <c r="AJ48" s="11">
        <f t="shared" si="6"/>
        <v>176</v>
      </c>
      <c r="AK48" s="9"/>
      <c r="AL48" s="11">
        <f t="shared" si="210"/>
        <v>2610</v>
      </c>
      <c r="AM48" s="11">
        <f t="shared" si="211"/>
        <v>16878</v>
      </c>
      <c r="AN48" s="11">
        <f t="shared" si="9"/>
        <v>481</v>
      </c>
      <c r="AO48" s="11">
        <f t="shared" si="212"/>
        <v>17359</v>
      </c>
      <c r="AP48" s="11">
        <f t="shared" si="213"/>
        <v>3125</v>
      </c>
      <c r="AQ48" s="17">
        <f t="shared" si="214"/>
        <v>20484</v>
      </c>
      <c r="AR48" s="18">
        <v>35460</v>
      </c>
      <c r="AS48" s="115" t="s">
        <v>202</v>
      </c>
      <c r="AU48" s="2" t="e">
        <v>#N/A</v>
      </c>
    </row>
    <row r="49" spans="1:47" x14ac:dyDescent="0.2">
      <c r="A49" s="9">
        <v>44</v>
      </c>
      <c r="B49" s="9"/>
      <c r="C49" s="2">
        <v>6190</v>
      </c>
      <c r="D49" s="82" t="s">
        <v>203</v>
      </c>
      <c r="E49" s="11" t="s">
        <v>204</v>
      </c>
      <c r="F49" s="116" t="s">
        <v>205</v>
      </c>
      <c r="G49" s="12" t="s">
        <v>64</v>
      </c>
      <c r="H49" s="12" t="s">
        <v>65</v>
      </c>
      <c r="I49" s="112" t="s">
        <v>206</v>
      </c>
      <c r="J49" s="113" t="s">
        <v>207</v>
      </c>
      <c r="K49" s="9">
        <v>27</v>
      </c>
      <c r="L49" s="9">
        <v>23</v>
      </c>
      <c r="M49" s="9"/>
      <c r="N49" s="9"/>
      <c r="O49" s="9">
        <f t="shared" si="202"/>
        <v>23</v>
      </c>
      <c r="P49" s="9">
        <v>14010</v>
      </c>
      <c r="Q49" s="9">
        <v>0</v>
      </c>
      <c r="R49" s="9">
        <v>0</v>
      </c>
      <c r="S49" s="9">
        <v>0</v>
      </c>
      <c r="T49" s="9">
        <f t="shared" si="203"/>
        <v>14010</v>
      </c>
      <c r="U49" s="9">
        <f t="shared" si="1"/>
        <v>11934</v>
      </c>
      <c r="V49" s="9">
        <f t="shared" si="2"/>
        <v>0</v>
      </c>
      <c r="W49" s="9">
        <f t="shared" si="3"/>
        <v>0</v>
      </c>
      <c r="X49" s="9">
        <f t="shared" si="4"/>
        <v>0</v>
      </c>
      <c r="Y49" s="9">
        <f t="shared" si="204"/>
        <v>11934</v>
      </c>
      <c r="Z49" s="9"/>
      <c r="AA49" s="9">
        <f t="shared" si="205"/>
        <v>687</v>
      </c>
      <c r="AB49" s="11">
        <f t="shared" si="206"/>
        <v>12621</v>
      </c>
      <c r="AC49" s="11">
        <f t="shared" si="14"/>
        <v>221</v>
      </c>
      <c r="AD49" s="11">
        <f t="shared" si="207"/>
        <v>1432</v>
      </c>
      <c r="AE49" s="11">
        <v>1</v>
      </c>
      <c r="AF49" s="11">
        <f t="shared" si="208"/>
        <v>10967</v>
      </c>
      <c r="AG49" s="11">
        <f t="shared" si="16"/>
        <v>600</v>
      </c>
      <c r="AH49" s="11">
        <f t="shared" si="209"/>
        <v>1551</v>
      </c>
      <c r="AI49" s="9">
        <v>2</v>
      </c>
      <c r="AJ49" s="11">
        <f t="shared" si="6"/>
        <v>156</v>
      </c>
      <c r="AK49" s="9"/>
      <c r="AL49" s="11">
        <f t="shared" si="210"/>
        <v>2309</v>
      </c>
      <c r="AM49" s="11">
        <f t="shared" si="211"/>
        <v>14930</v>
      </c>
      <c r="AN49" s="11">
        <f t="shared" si="9"/>
        <v>426</v>
      </c>
      <c r="AO49" s="11">
        <f t="shared" si="212"/>
        <v>15356</v>
      </c>
      <c r="AP49" s="11">
        <f t="shared" si="213"/>
        <v>2764</v>
      </c>
      <c r="AQ49" s="17">
        <f t="shared" si="214"/>
        <v>18120</v>
      </c>
      <c r="AR49" s="18">
        <v>31590</v>
      </c>
      <c r="AS49" s="115" t="s">
        <v>208</v>
      </c>
      <c r="AU49" s="2" t="e">
        <v>#N/A</v>
      </c>
    </row>
    <row r="50" spans="1:47" x14ac:dyDescent="0.2">
      <c r="A50" s="9">
        <v>45</v>
      </c>
      <c r="B50" s="9"/>
      <c r="C50" s="2">
        <v>6191</v>
      </c>
      <c r="D50" s="82" t="s">
        <v>209</v>
      </c>
      <c r="E50" s="11" t="s">
        <v>210</v>
      </c>
      <c r="F50" s="12">
        <v>43584</v>
      </c>
      <c r="G50" s="12" t="s">
        <v>64</v>
      </c>
      <c r="H50" s="12" t="s">
        <v>65</v>
      </c>
      <c r="I50" s="112" t="s">
        <v>211</v>
      </c>
      <c r="J50" s="113" t="s">
        <v>212</v>
      </c>
      <c r="K50" s="9">
        <v>27</v>
      </c>
      <c r="L50" s="9">
        <v>27</v>
      </c>
      <c r="M50" s="9"/>
      <c r="N50" s="9"/>
      <c r="O50" s="9">
        <f t="shared" si="202"/>
        <v>27</v>
      </c>
      <c r="P50" s="9">
        <v>14010</v>
      </c>
      <c r="Q50" s="9">
        <v>0</v>
      </c>
      <c r="R50" s="9">
        <v>0</v>
      </c>
      <c r="S50" s="9">
        <v>0</v>
      </c>
      <c r="T50" s="9">
        <f t="shared" si="203"/>
        <v>14010</v>
      </c>
      <c r="U50" s="9">
        <f t="shared" si="1"/>
        <v>14010</v>
      </c>
      <c r="V50" s="9">
        <f t="shared" si="2"/>
        <v>0</v>
      </c>
      <c r="W50" s="9">
        <f t="shared" si="3"/>
        <v>0</v>
      </c>
      <c r="X50" s="9">
        <f t="shared" si="4"/>
        <v>0</v>
      </c>
      <c r="Y50" s="9">
        <f t="shared" si="204"/>
        <v>14010</v>
      </c>
      <c r="Z50" s="9"/>
      <c r="AA50" s="9">
        <f t="shared" si="205"/>
        <v>807</v>
      </c>
      <c r="AB50" s="11">
        <f t="shared" si="206"/>
        <v>14817</v>
      </c>
      <c r="AC50" s="11">
        <f t="shared" si="14"/>
        <v>260</v>
      </c>
      <c r="AD50" s="11">
        <f t="shared" si="207"/>
        <v>1681</v>
      </c>
      <c r="AE50" s="11">
        <v>1</v>
      </c>
      <c r="AF50" s="11">
        <f t="shared" si="208"/>
        <v>12875</v>
      </c>
      <c r="AG50" s="11">
        <f t="shared" si="16"/>
        <v>704</v>
      </c>
      <c r="AH50" s="11">
        <f t="shared" si="209"/>
        <v>1821</v>
      </c>
      <c r="AI50" s="9">
        <v>2</v>
      </c>
      <c r="AJ50" s="11">
        <f t="shared" si="6"/>
        <v>183</v>
      </c>
      <c r="AK50" s="9"/>
      <c r="AL50" s="11">
        <f t="shared" si="210"/>
        <v>2710</v>
      </c>
      <c r="AM50" s="11">
        <f t="shared" si="211"/>
        <v>17527</v>
      </c>
      <c r="AN50" s="11">
        <f t="shared" si="9"/>
        <v>500</v>
      </c>
      <c r="AO50" s="11">
        <f t="shared" si="212"/>
        <v>18027</v>
      </c>
      <c r="AP50" s="11">
        <f t="shared" si="213"/>
        <v>3245</v>
      </c>
      <c r="AQ50" s="17">
        <f t="shared" si="214"/>
        <v>21272</v>
      </c>
      <c r="AR50" s="18">
        <v>34761</v>
      </c>
      <c r="AS50" s="115" t="s">
        <v>213</v>
      </c>
      <c r="AU50" s="2" t="e">
        <v>#N/A</v>
      </c>
    </row>
    <row r="51" spans="1:47" x14ac:dyDescent="0.2">
      <c r="A51" s="9">
        <v>46</v>
      </c>
      <c r="B51" s="9"/>
      <c r="C51" s="2">
        <v>6192</v>
      </c>
      <c r="D51" s="82" t="s">
        <v>214</v>
      </c>
      <c r="E51" s="11" t="s">
        <v>215</v>
      </c>
      <c r="F51" s="12">
        <v>43582</v>
      </c>
      <c r="G51" s="12" t="s">
        <v>64</v>
      </c>
      <c r="H51" s="12" t="s">
        <v>65</v>
      </c>
      <c r="I51" s="112" t="s">
        <v>216</v>
      </c>
      <c r="J51" s="113" t="s">
        <v>217</v>
      </c>
      <c r="K51" s="9">
        <v>27</v>
      </c>
      <c r="L51" s="9">
        <v>27</v>
      </c>
      <c r="M51" s="9"/>
      <c r="N51" s="9"/>
      <c r="O51" s="9">
        <f t="shared" si="202"/>
        <v>27</v>
      </c>
      <c r="P51" s="9">
        <v>14010</v>
      </c>
      <c r="Q51" s="9">
        <v>0</v>
      </c>
      <c r="R51" s="9">
        <v>0</v>
      </c>
      <c r="S51" s="9">
        <v>0</v>
      </c>
      <c r="T51" s="9">
        <f t="shared" si="203"/>
        <v>14010</v>
      </c>
      <c r="U51" s="9">
        <f t="shared" si="1"/>
        <v>14010</v>
      </c>
      <c r="V51" s="9">
        <f t="shared" si="2"/>
        <v>0</v>
      </c>
      <c r="W51" s="9">
        <f t="shared" si="3"/>
        <v>0</v>
      </c>
      <c r="X51" s="9">
        <f t="shared" si="4"/>
        <v>0</v>
      </c>
      <c r="Y51" s="9">
        <f t="shared" si="204"/>
        <v>14010</v>
      </c>
      <c r="Z51" s="9"/>
      <c r="AA51" s="9">
        <f t="shared" si="205"/>
        <v>807</v>
      </c>
      <c r="AB51" s="11">
        <f t="shared" si="206"/>
        <v>14817</v>
      </c>
      <c r="AC51" s="11">
        <f t="shared" si="14"/>
        <v>260</v>
      </c>
      <c r="AD51" s="11">
        <f t="shared" si="207"/>
        <v>1681</v>
      </c>
      <c r="AE51" s="11">
        <v>1</v>
      </c>
      <c r="AF51" s="11">
        <f t="shared" si="208"/>
        <v>12875</v>
      </c>
      <c r="AG51" s="11">
        <f t="shared" si="16"/>
        <v>704</v>
      </c>
      <c r="AH51" s="11">
        <f t="shared" si="209"/>
        <v>1821</v>
      </c>
      <c r="AI51" s="9">
        <v>2</v>
      </c>
      <c r="AJ51" s="11">
        <f t="shared" si="6"/>
        <v>183</v>
      </c>
      <c r="AK51" s="9"/>
      <c r="AL51" s="11">
        <f t="shared" si="210"/>
        <v>2710</v>
      </c>
      <c r="AM51" s="11">
        <f t="shared" si="211"/>
        <v>17527</v>
      </c>
      <c r="AN51" s="11">
        <f t="shared" si="9"/>
        <v>500</v>
      </c>
      <c r="AO51" s="11">
        <f t="shared" si="212"/>
        <v>18027</v>
      </c>
      <c r="AP51" s="11">
        <f t="shared" si="213"/>
        <v>3245</v>
      </c>
      <c r="AQ51" s="17">
        <f t="shared" si="214"/>
        <v>21272</v>
      </c>
      <c r="AR51" s="18">
        <v>32874</v>
      </c>
      <c r="AS51" s="115" t="s">
        <v>218</v>
      </c>
      <c r="AU51" s="2" t="e">
        <v>#N/A</v>
      </c>
    </row>
    <row r="52" spans="1:47" x14ac:dyDescent="0.2">
      <c r="A52" s="9">
        <v>47</v>
      </c>
      <c r="B52" s="9"/>
      <c r="C52" s="2">
        <v>6193</v>
      </c>
      <c r="D52" s="82" t="s">
        <v>219</v>
      </c>
      <c r="E52" s="11" t="s">
        <v>220</v>
      </c>
      <c r="F52" s="12">
        <v>43585</v>
      </c>
      <c r="G52" s="12" t="s">
        <v>64</v>
      </c>
      <c r="H52" s="12" t="s">
        <v>65</v>
      </c>
      <c r="I52" s="111" t="s">
        <v>221</v>
      </c>
      <c r="J52" s="113" t="s">
        <v>222</v>
      </c>
      <c r="K52" s="9">
        <v>27</v>
      </c>
      <c r="L52" s="9">
        <v>27</v>
      </c>
      <c r="M52" s="9"/>
      <c r="N52" s="9"/>
      <c r="O52" s="9">
        <f t="shared" si="202"/>
        <v>27</v>
      </c>
      <c r="P52" s="9">
        <v>14010</v>
      </c>
      <c r="Q52" s="9">
        <v>0</v>
      </c>
      <c r="R52" s="9">
        <v>0</v>
      </c>
      <c r="S52" s="9">
        <v>0</v>
      </c>
      <c r="T52" s="9">
        <f t="shared" si="203"/>
        <v>14010</v>
      </c>
      <c r="U52" s="9">
        <f t="shared" si="1"/>
        <v>14010</v>
      </c>
      <c r="V52" s="9">
        <f t="shared" si="2"/>
        <v>0</v>
      </c>
      <c r="W52" s="9">
        <f t="shared" si="3"/>
        <v>0</v>
      </c>
      <c r="X52" s="9">
        <f t="shared" si="4"/>
        <v>0</v>
      </c>
      <c r="Y52" s="9">
        <f t="shared" si="204"/>
        <v>14010</v>
      </c>
      <c r="Z52" s="9"/>
      <c r="AA52" s="9">
        <f t="shared" si="205"/>
        <v>807</v>
      </c>
      <c r="AB52" s="11">
        <f t="shared" si="206"/>
        <v>14817</v>
      </c>
      <c r="AC52" s="11">
        <f t="shared" si="14"/>
        <v>260</v>
      </c>
      <c r="AD52" s="11">
        <f t="shared" si="207"/>
        <v>1681</v>
      </c>
      <c r="AE52" s="11">
        <v>1</v>
      </c>
      <c r="AF52" s="11">
        <f t="shared" si="208"/>
        <v>12875</v>
      </c>
      <c r="AG52" s="11">
        <f t="shared" si="16"/>
        <v>704</v>
      </c>
      <c r="AH52" s="11">
        <f t="shared" si="209"/>
        <v>1821</v>
      </c>
      <c r="AI52" s="9">
        <v>2</v>
      </c>
      <c r="AJ52" s="11">
        <f t="shared" si="6"/>
        <v>183</v>
      </c>
      <c r="AK52" s="9"/>
      <c r="AL52" s="11">
        <f t="shared" si="210"/>
        <v>2710</v>
      </c>
      <c r="AM52" s="11">
        <f t="shared" si="211"/>
        <v>17527</v>
      </c>
      <c r="AN52" s="11">
        <f t="shared" si="9"/>
        <v>500</v>
      </c>
      <c r="AO52" s="11">
        <f t="shared" si="212"/>
        <v>18027</v>
      </c>
      <c r="AP52" s="11">
        <f t="shared" si="213"/>
        <v>3245</v>
      </c>
      <c r="AQ52" s="17">
        <f t="shared" si="214"/>
        <v>21272</v>
      </c>
      <c r="AR52" s="18">
        <v>34897</v>
      </c>
      <c r="AS52" s="115" t="s">
        <v>223</v>
      </c>
      <c r="AU52" s="2" t="e">
        <v>#N/A</v>
      </c>
    </row>
    <row r="53" spans="1:47" x14ac:dyDescent="0.2">
      <c r="A53" s="9">
        <v>48</v>
      </c>
      <c r="B53" s="9"/>
      <c r="C53" s="2">
        <v>6194</v>
      </c>
      <c r="D53" s="82" t="s">
        <v>224</v>
      </c>
      <c r="E53" s="11" t="s">
        <v>225</v>
      </c>
      <c r="F53" s="116" t="s">
        <v>226</v>
      </c>
      <c r="G53" s="12" t="s">
        <v>64</v>
      </c>
      <c r="H53" s="12" t="s">
        <v>65</v>
      </c>
      <c r="I53" s="111"/>
      <c r="J53" s="9"/>
      <c r="K53" s="9">
        <v>27</v>
      </c>
      <c r="L53" s="9">
        <v>27</v>
      </c>
      <c r="M53" s="9"/>
      <c r="N53" s="9"/>
      <c r="O53" s="9">
        <f t="shared" ref="O53" si="215">SUM(L53:N53)</f>
        <v>27</v>
      </c>
      <c r="P53" s="9">
        <v>14010</v>
      </c>
      <c r="Q53" s="9">
        <v>0</v>
      </c>
      <c r="R53" s="9">
        <v>0</v>
      </c>
      <c r="S53" s="9">
        <v>0</v>
      </c>
      <c r="T53" s="9">
        <f t="shared" si="203"/>
        <v>14010</v>
      </c>
      <c r="U53" s="9">
        <f t="shared" ref="U53" si="216">ROUND(P53/$K53*$O53,0)</f>
        <v>14010</v>
      </c>
      <c r="V53" s="9">
        <f t="shared" ref="V53" si="217">ROUND(Q53/$K53*$O53,0)</f>
        <v>0</v>
      </c>
      <c r="W53" s="9">
        <f t="shared" ref="W53" si="218">ROUND(R53/$K53*$O53,0)</f>
        <v>0</v>
      </c>
      <c r="X53" s="9">
        <f t="shared" ref="X53" si="219">ROUND(S53/$K53*$O53,0)</f>
        <v>0</v>
      </c>
      <c r="Y53" s="9">
        <f t="shared" si="204"/>
        <v>14010</v>
      </c>
      <c r="Z53" s="9"/>
      <c r="AA53" s="9">
        <f t="shared" si="205"/>
        <v>807</v>
      </c>
      <c r="AB53" s="11">
        <f t="shared" si="206"/>
        <v>14817</v>
      </c>
      <c r="AC53" s="11">
        <f t="shared" ref="AC53" si="220">ROUNDUP(IF(T53&gt;21000,0,AB53*1.75%),0)</f>
        <v>260</v>
      </c>
      <c r="AD53" s="11">
        <f t="shared" si="207"/>
        <v>1681</v>
      </c>
      <c r="AE53" s="11">
        <v>1</v>
      </c>
      <c r="AF53" s="11">
        <f t="shared" si="208"/>
        <v>12875</v>
      </c>
      <c r="AG53" s="11">
        <f t="shared" ref="AG53" si="221">ROUNDUP(AB53*4.75%,0)</f>
        <v>704</v>
      </c>
      <c r="AH53" s="11">
        <f t="shared" si="209"/>
        <v>1821</v>
      </c>
      <c r="AI53" s="9">
        <v>2</v>
      </c>
      <c r="AJ53" s="11">
        <f t="shared" ref="AJ53" si="222">ROUND(183/K53*O53,0)</f>
        <v>183</v>
      </c>
      <c r="AK53" s="9"/>
      <c r="AL53" s="11">
        <f t="shared" si="210"/>
        <v>2710</v>
      </c>
      <c r="AM53" s="11">
        <f t="shared" si="211"/>
        <v>17527</v>
      </c>
      <c r="AN53" s="11">
        <f t="shared" ref="AN53" si="223">ROUND(500/K53*O53,0)</f>
        <v>500</v>
      </c>
      <c r="AO53" s="11">
        <f t="shared" si="212"/>
        <v>18027</v>
      </c>
      <c r="AP53" s="11">
        <f t="shared" si="213"/>
        <v>3245</v>
      </c>
      <c r="AQ53" s="17">
        <f t="shared" si="214"/>
        <v>21272</v>
      </c>
      <c r="AR53" s="117" t="s">
        <v>227</v>
      </c>
      <c r="AS53" s="115" t="s">
        <v>228</v>
      </c>
      <c r="AU53" s="2" t="e">
        <v>#N/A</v>
      </c>
    </row>
    <row r="54" spans="1:47" x14ac:dyDescent="0.2">
      <c r="A54" s="9"/>
      <c r="B54" s="9"/>
      <c r="D54" s="82"/>
      <c r="E54" s="11"/>
      <c r="F54" s="12"/>
      <c r="G54" s="12"/>
      <c r="H54" s="12"/>
      <c r="I54" s="111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11"/>
      <c r="AC54" s="11"/>
      <c r="AD54" s="11"/>
      <c r="AE54" s="11"/>
      <c r="AF54" s="11"/>
      <c r="AG54" s="11"/>
      <c r="AH54" s="11"/>
      <c r="AI54" s="9"/>
      <c r="AJ54" s="11"/>
      <c r="AK54" s="9"/>
      <c r="AL54" s="11"/>
      <c r="AM54" s="11"/>
      <c r="AN54" s="11"/>
      <c r="AO54" s="11"/>
      <c r="AP54" s="11"/>
      <c r="AQ54" s="17"/>
      <c r="AR54" s="18"/>
    </row>
    <row r="55" spans="1:47" s="1" customFormat="1" x14ac:dyDescent="0.2">
      <c r="K55" s="16" t="s">
        <v>229</v>
      </c>
      <c r="L55" s="16">
        <f>SUM(L6:L54)</f>
        <v>1130.7</v>
      </c>
      <c r="M55" s="16">
        <f>SUM(M6:M52)</f>
        <v>0</v>
      </c>
      <c r="N55" s="16">
        <f>SUM(N6:N52)</f>
        <v>0</v>
      </c>
      <c r="O55" s="16">
        <f>SUM(O6:O54)</f>
        <v>1130.7</v>
      </c>
      <c r="P55" s="16">
        <f t="shared" ref="P55:AQ55" si="224">SUM(P6:P52)</f>
        <v>678498</v>
      </c>
      <c r="Q55" s="16">
        <f t="shared" si="224"/>
        <v>5000</v>
      </c>
      <c r="R55" s="16">
        <f t="shared" si="224"/>
        <v>1000</v>
      </c>
      <c r="S55" s="16">
        <f t="shared" si="224"/>
        <v>0</v>
      </c>
      <c r="T55" s="16">
        <f t="shared" si="224"/>
        <v>684498</v>
      </c>
      <c r="U55" s="16">
        <f t="shared" si="224"/>
        <v>590066</v>
      </c>
      <c r="V55" s="16">
        <f t="shared" si="224"/>
        <v>5000</v>
      </c>
      <c r="W55" s="16">
        <f t="shared" si="224"/>
        <v>1000</v>
      </c>
      <c r="X55" s="16">
        <f t="shared" si="224"/>
        <v>0</v>
      </c>
      <c r="Y55" s="16">
        <f t="shared" si="224"/>
        <v>596066</v>
      </c>
      <c r="Z55" s="16">
        <f t="shared" si="224"/>
        <v>0</v>
      </c>
      <c r="AA55" s="16">
        <f t="shared" si="224"/>
        <v>34333</v>
      </c>
      <c r="AB55" s="16">
        <f t="shared" si="224"/>
        <v>630399</v>
      </c>
      <c r="AC55" s="16">
        <f t="shared" si="224"/>
        <v>10659</v>
      </c>
      <c r="AD55" s="16">
        <f t="shared" si="224"/>
        <v>70803</v>
      </c>
      <c r="AE55" s="16">
        <f t="shared" si="224"/>
        <v>47</v>
      </c>
      <c r="AF55" s="16">
        <f t="shared" si="224"/>
        <v>548890</v>
      </c>
      <c r="AG55" s="16">
        <f t="shared" si="224"/>
        <v>29970</v>
      </c>
      <c r="AH55" s="16">
        <f t="shared" si="224"/>
        <v>76705</v>
      </c>
      <c r="AI55" s="16">
        <f t="shared" si="224"/>
        <v>94</v>
      </c>
      <c r="AJ55" s="16">
        <f t="shared" si="224"/>
        <v>7475</v>
      </c>
      <c r="AK55" s="16">
        <f t="shared" si="224"/>
        <v>0</v>
      </c>
      <c r="AL55" s="16">
        <f t="shared" si="224"/>
        <v>114244</v>
      </c>
      <c r="AM55" s="16">
        <f t="shared" si="224"/>
        <v>744643</v>
      </c>
      <c r="AN55" s="16">
        <f t="shared" si="224"/>
        <v>20436</v>
      </c>
      <c r="AO55" s="16">
        <f t="shared" si="224"/>
        <v>765079</v>
      </c>
      <c r="AP55" s="16">
        <f t="shared" si="224"/>
        <v>137718</v>
      </c>
      <c r="AQ55" s="16">
        <f t="shared" si="224"/>
        <v>902797</v>
      </c>
    </row>
    <row r="58" spans="1:47" x14ac:dyDescent="0.2">
      <c r="AF58" s="101">
        <f>+AF55+'Combined OT'!Q26</f>
        <v>581654</v>
      </c>
      <c r="AQ58" s="101">
        <f>+AQ55+'Combined OT'!V26</f>
        <v>944236.9</v>
      </c>
    </row>
  </sheetData>
  <sheetProtection insertRows="0"/>
  <mergeCells count="7">
    <mergeCell ref="AG4:AN4"/>
    <mergeCell ref="AO4:AQ4"/>
    <mergeCell ref="A4:J4"/>
    <mergeCell ref="K4:O4"/>
    <mergeCell ref="P4:T4"/>
    <mergeCell ref="U4:AB4"/>
    <mergeCell ref="AC4:AE4"/>
  </mergeCells>
  <conditionalFormatting sqref="I22">
    <cfRule type="duplicateValues" dxfId="183" priority="8"/>
  </conditionalFormatting>
  <conditionalFormatting sqref="B33">
    <cfRule type="containsText" dxfId="182" priority="4" operator="containsText" text="PA">
      <formula>NOT(ISERROR(SEARCH("PA",B33)))</formula>
    </cfRule>
    <cfRule type="containsText" dxfId="181" priority="5" stopIfTrue="1" operator="containsText" text="pa">
      <formula>NOT(ISERROR(SEARCH("pa",B33)))</formula>
    </cfRule>
    <cfRule type="containsText" dxfId="180" priority="6" stopIfTrue="1" operator="containsText" text="aa">
      <formula>NOT(ISERROR(SEARCH("aa",B33)))</formula>
    </cfRule>
  </conditionalFormatting>
  <conditionalFormatting sqref="I42">
    <cfRule type="duplicateValues" dxfId="179" priority="7"/>
  </conditionalFormatting>
  <printOptions horizontalCentered="1"/>
  <pageMargins left="0" right="0" top="0.5" bottom="0.5" header="0.3" footer="0.3"/>
  <pageSetup paperSize="9" scale="3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56"/>
  <sheetViews>
    <sheetView tabSelected="1" workbookViewId="0">
      <pane xSplit="7" ySplit="5" topLeftCell="H7" activePane="bottomRight" state="frozen"/>
      <selection activeCell="P5" sqref="P5"/>
      <selection pane="topRight" activeCell="P5" sqref="P5"/>
      <selection pane="bottomLeft" activeCell="P5" sqref="P5"/>
      <selection pane="bottomRight" activeCell="G26" sqref="G26"/>
    </sheetView>
  </sheetViews>
  <sheetFormatPr defaultColWidth="9.140625" defaultRowHeight="12.75" x14ac:dyDescent="0.2"/>
  <cols>
    <col min="1" max="1" width="9.42578125" style="4" customWidth="1"/>
    <col min="2" max="2" width="14.85546875" style="4" customWidth="1"/>
    <col min="3" max="3" width="7.7109375" style="2" hidden="1" customWidth="1"/>
    <col min="4" max="4" width="20.85546875" style="2" customWidth="1"/>
    <col min="5" max="5" width="17.7109375" style="2" customWidth="1"/>
    <col min="6" max="6" width="10.42578125" style="2" customWidth="1"/>
    <col min="7" max="7" width="11.85546875" style="2" customWidth="1"/>
    <col min="8" max="8" width="22.42578125" style="2" customWidth="1"/>
    <col min="9" max="9" width="13.140625" style="2" customWidth="1"/>
    <col min="10" max="10" width="11" style="2" customWidth="1"/>
    <col min="11" max="11" width="8.5703125" style="2" customWidth="1"/>
    <col min="12" max="12" width="8.28515625" style="2" customWidth="1"/>
    <col min="13" max="13" width="7.7109375" style="2" customWidth="1"/>
    <col min="14" max="14" width="7.5703125" style="2" customWidth="1"/>
    <col min="15" max="15" width="9.5703125" style="80" customWidth="1"/>
    <col min="16" max="16" width="9.28515625" style="2" customWidth="1"/>
    <col min="17" max="17" width="8.42578125" style="2" customWidth="1"/>
    <col min="18" max="18" width="11" style="2" customWidth="1"/>
    <col min="19" max="19" width="3.5703125" style="2" customWidth="1"/>
    <col min="20" max="20" width="10.7109375" style="2" customWidth="1"/>
    <col min="21" max="21" width="11.28515625" style="2" customWidth="1"/>
    <col min="22" max="22" width="7.42578125" style="2" customWidth="1"/>
    <col min="23" max="23" width="11.140625" style="2" customWidth="1"/>
    <col min="24" max="24" width="10.42578125" style="2" customWidth="1"/>
    <col min="25" max="25" width="8.42578125" style="2" customWidth="1"/>
    <col min="26" max="26" width="10.42578125" style="2" bestFit="1" customWidth="1"/>
    <col min="27" max="27" width="10.28515625" style="2" customWidth="1"/>
    <col min="28" max="28" width="9.5703125" style="2" customWidth="1"/>
    <col min="29" max="29" width="10.7109375" style="2" customWidth="1"/>
    <col min="30" max="31" width="10.140625" style="2" customWidth="1"/>
    <col min="32" max="32" width="9" style="2" customWidth="1"/>
    <col min="33" max="33" width="8.85546875" style="2" customWidth="1"/>
    <col min="34" max="34" width="10.140625" style="2" customWidth="1"/>
    <col min="35" max="35" width="7.7109375" style="2" customWidth="1"/>
    <col min="36" max="36" width="8" style="2" customWidth="1"/>
    <col min="37" max="37" width="12.85546875" style="2" customWidth="1"/>
    <col min="38" max="38" width="7.42578125" style="2" customWidth="1"/>
    <col min="39" max="39" width="9" style="2" customWidth="1"/>
    <col min="40" max="40" width="10.85546875" style="2" customWidth="1"/>
    <col min="41" max="41" width="8" style="2" customWidth="1"/>
    <col min="42" max="42" width="9.42578125" style="2" customWidth="1"/>
    <col min="43" max="43" width="9" style="2" customWidth="1"/>
    <col min="44" max="44" width="11.5703125" style="2" customWidth="1"/>
    <col min="45" max="16384" width="9.140625" style="2"/>
  </cols>
  <sheetData>
    <row r="1" spans="1:46" x14ac:dyDescent="0.2">
      <c r="A1" s="1" t="s">
        <v>0</v>
      </c>
      <c r="B1" s="1" t="s">
        <v>422</v>
      </c>
      <c r="F1" s="3" t="s">
        <v>2</v>
      </c>
      <c r="G1" s="4"/>
      <c r="O1" s="4"/>
    </row>
    <row r="2" spans="1:46" x14ac:dyDescent="0.2">
      <c r="A2" s="5" t="s">
        <v>3</v>
      </c>
      <c r="B2" s="6">
        <v>45139</v>
      </c>
      <c r="F2" s="3" t="s">
        <v>4</v>
      </c>
      <c r="G2" s="4">
        <v>46</v>
      </c>
      <c r="O2" s="4"/>
    </row>
    <row r="3" spans="1:46" x14ac:dyDescent="0.2">
      <c r="A3" s="5" t="s">
        <v>5</v>
      </c>
      <c r="B3" s="4" t="s">
        <v>6</v>
      </c>
      <c r="F3" s="3" t="s">
        <v>7</v>
      </c>
      <c r="G3" s="2" t="s">
        <v>8</v>
      </c>
      <c r="O3" s="4"/>
    </row>
    <row r="4" spans="1:46" x14ac:dyDescent="0.2">
      <c r="A4" s="154" t="s">
        <v>9</v>
      </c>
      <c r="B4" s="154"/>
      <c r="C4" s="154"/>
      <c r="D4" s="154"/>
      <c r="E4" s="154"/>
      <c r="F4" s="154"/>
      <c r="G4" s="154"/>
      <c r="H4" s="154"/>
      <c r="I4" s="154"/>
      <c r="J4" s="154"/>
      <c r="K4" s="155" t="s">
        <v>10</v>
      </c>
      <c r="L4" s="155"/>
      <c r="M4" s="155"/>
      <c r="N4" s="155"/>
      <c r="O4" s="155"/>
      <c r="P4" s="156" t="s">
        <v>11</v>
      </c>
      <c r="Q4" s="156"/>
      <c r="R4" s="156"/>
      <c r="S4" s="156"/>
      <c r="T4" s="156"/>
      <c r="U4" s="157" t="s">
        <v>12</v>
      </c>
      <c r="V4" s="157"/>
      <c r="W4" s="157"/>
      <c r="X4" s="157"/>
      <c r="Y4" s="157"/>
      <c r="Z4" s="157"/>
      <c r="AA4" s="157"/>
      <c r="AB4" s="157"/>
      <c r="AC4" s="158" t="s">
        <v>13</v>
      </c>
      <c r="AD4" s="158"/>
      <c r="AE4" s="158"/>
      <c r="AF4" s="14" t="s">
        <v>14</v>
      </c>
      <c r="AG4" s="152" t="s">
        <v>15</v>
      </c>
      <c r="AH4" s="152"/>
      <c r="AI4" s="152"/>
      <c r="AJ4" s="152"/>
      <c r="AK4" s="152"/>
      <c r="AL4" s="152"/>
      <c r="AM4" s="152"/>
      <c r="AN4" s="152"/>
      <c r="AO4" s="152"/>
      <c r="AP4" s="153" t="s">
        <v>16</v>
      </c>
      <c r="AQ4" s="153"/>
      <c r="AR4" s="153"/>
    </row>
    <row r="5" spans="1:46" s="97" customFormat="1" ht="83.25" customHeight="1" x14ac:dyDescent="0.2">
      <c r="A5" s="7" t="s">
        <v>17</v>
      </c>
      <c r="B5" s="7" t="s">
        <v>18</v>
      </c>
      <c r="C5" s="8" t="s">
        <v>19</v>
      </c>
      <c r="D5" s="7" t="s">
        <v>20</v>
      </c>
      <c r="E5" s="7" t="s">
        <v>21</v>
      </c>
      <c r="F5" s="7" t="s">
        <v>22</v>
      </c>
      <c r="G5" s="7" t="s">
        <v>23</v>
      </c>
      <c r="H5" s="7" t="s">
        <v>24</v>
      </c>
      <c r="I5" s="7" t="s">
        <v>25</v>
      </c>
      <c r="J5" s="7" t="s">
        <v>26</v>
      </c>
      <c r="K5" s="7" t="s">
        <v>27</v>
      </c>
      <c r="L5" s="7" t="s">
        <v>28</v>
      </c>
      <c r="M5" s="7" t="s">
        <v>29</v>
      </c>
      <c r="N5" s="7" t="s">
        <v>30</v>
      </c>
      <c r="O5" s="7" t="s">
        <v>31</v>
      </c>
      <c r="P5" s="7" t="s">
        <v>32</v>
      </c>
      <c r="Q5" s="7" t="s">
        <v>33</v>
      </c>
      <c r="R5" s="7" t="s">
        <v>34</v>
      </c>
      <c r="S5" s="7" t="s">
        <v>35</v>
      </c>
      <c r="T5" s="7" t="s">
        <v>36</v>
      </c>
      <c r="U5" s="7" t="s">
        <v>37</v>
      </c>
      <c r="V5" s="7" t="s">
        <v>38</v>
      </c>
      <c r="W5" s="7" t="s">
        <v>39</v>
      </c>
      <c r="X5" s="7" t="s">
        <v>40</v>
      </c>
      <c r="Y5" s="7" t="s">
        <v>41</v>
      </c>
      <c r="Z5" s="7" t="s">
        <v>42</v>
      </c>
      <c r="AA5" s="7" t="s">
        <v>43</v>
      </c>
      <c r="AB5" s="7" t="s">
        <v>44</v>
      </c>
      <c r="AC5" s="7" t="s">
        <v>230</v>
      </c>
      <c r="AD5" s="7" t="s">
        <v>46</v>
      </c>
      <c r="AE5" s="7" t="s">
        <v>47</v>
      </c>
      <c r="AF5" s="7" t="s">
        <v>48</v>
      </c>
      <c r="AG5" s="7" t="s">
        <v>231</v>
      </c>
      <c r="AH5" s="7" t="s">
        <v>50</v>
      </c>
      <c r="AI5" s="7" t="s">
        <v>51</v>
      </c>
      <c r="AJ5" s="7" t="s">
        <v>52</v>
      </c>
      <c r="AK5" s="7" t="s">
        <v>53</v>
      </c>
      <c r="AL5" s="7" t="s">
        <v>401</v>
      </c>
      <c r="AM5" s="7" t="s">
        <v>54</v>
      </c>
      <c r="AN5" s="7" t="s">
        <v>55</v>
      </c>
      <c r="AO5" s="7" t="s">
        <v>56</v>
      </c>
      <c r="AP5" s="7" t="s">
        <v>57</v>
      </c>
      <c r="AQ5" s="7" t="s">
        <v>58</v>
      </c>
      <c r="AR5" s="7" t="s">
        <v>59</v>
      </c>
    </row>
    <row r="6" spans="1:46" x14ac:dyDescent="0.2">
      <c r="A6" s="9">
        <f>ROW()-5</f>
        <v>1</v>
      </c>
      <c r="B6" s="98">
        <v>3562016834</v>
      </c>
      <c r="C6" s="9">
        <v>4585</v>
      </c>
      <c r="D6" s="11" t="s">
        <v>80</v>
      </c>
      <c r="E6" s="11" t="s">
        <v>81</v>
      </c>
      <c r="F6" s="12">
        <v>43344</v>
      </c>
      <c r="G6" s="12" t="s">
        <v>78</v>
      </c>
      <c r="H6" s="12" t="s">
        <v>79</v>
      </c>
      <c r="I6" s="141" t="s">
        <v>257</v>
      </c>
      <c r="J6" s="71" t="s">
        <v>258</v>
      </c>
      <c r="K6" s="9">
        <v>27</v>
      </c>
      <c r="L6" s="9">
        <v>26</v>
      </c>
      <c r="M6" s="9">
        <v>0</v>
      </c>
      <c r="N6" s="9">
        <v>0</v>
      </c>
      <c r="O6" s="9">
        <f t="shared" ref="O6:O51" si="0">SUM(L6:N6)</f>
        <v>26</v>
      </c>
      <c r="P6" s="15">
        <v>19070</v>
      </c>
      <c r="Q6" s="15">
        <v>2255</v>
      </c>
      <c r="R6" s="9">
        <v>0</v>
      </c>
      <c r="S6" s="9">
        <v>0</v>
      </c>
      <c r="T6" s="9">
        <f t="shared" ref="T6:T48" si="1">ROUND(SUM(P6:S6),0)</f>
        <v>21325</v>
      </c>
      <c r="U6" s="9">
        <f t="shared" ref="U6:U51" si="2">ROUND(P6/$K6*$O6,0)</f>
        <v>18364</v>
      </c>
      <c r="V6" s="9">
        <f t="shared" ref="V6:V51" si="3">ROUND(Q6/$K6*$O6,0)</f>
        <v>2171</v>
      </c>
      <c r="W6" s="9">
        <f t="shared" ref="W6:W51" si="4">ROUND(R6/$K6*$O6,0)</f>
        <v>0</v>
      </c>
      <c r="X6" s="9">
        <f t="shared" ref="X6:X51" si="5">ROUND(S6/$K6*$O6,0)</f>
        <v>0</v>
      </c>
      <c r="Y6" s="9">
        <f t="shared" ref="Y6:Y51" si="6">ROUND(SUM(U6:X6),0)</f>
        <v>20535</v>
      </c>
      <c r="Z6" s="9">
        <f t="shared" ref="Z6:Z51" si="7">ROUNDUP(U6*8.33/100,0)</f>
        <v>1530</v>
      </c>
      <c r="AA6" s="9">
        <f t="shared" ref="AA6:AA51" si="8">ROUND(Y6*5.76%,0)</f>
        <v>1183</v>
      </c>
      <c r="AB6" s="11">
        <f t="shared" ref="AB6:AB51" si="9">Y6+AA6+Z6</f>
        <v>23248</v>
      </c>
      <c r="AC6" s="11">
        <f t="shared" ref="AC6:AC51" si="10">ROUNDUP(IF(T6&gt;21000,0,AB6*0.75%),0)</f>
        <v>0</v>
      </c>
      <c r="AD6" s="102">
        <f>ROUND((AB6-V6-Z6)*12%,0)</f>
        <v>2346</v>
      </c>
      <c r="AE6" s="11">
        <v>0</v>
      </c>
      <c r="AF6" s="11">
        <f t="shared" ref="AF6:AF51" si="11">ROUND((AB6+AK6)-(AC6+AD6+AE6),0)</f>
        <v>20902</v>
      </c>
      <c r="AG6" s="11">
        <v>0</v>
      </c>
      <c r="AH6" s="102">
        <f>ROUND((AB6-V6-Z6)*13%,0)</f>
        <v>2541</v>
      </c>
      <c r="AI6" s="9">
        <v>0</v>
      </c>
      <c r="AJ6" s="11">
        <f t="shared" ref="AJ6:AJ51" si="12">ROUND(175/K6*O6,0)</f>
        <v>169</v>
      </c>
      <c r="AK6" s="9">
        <v>0</v>
      </c>
      <c r="AL6" s="9">
        <v>500</v>
      </c>
      <c r="AM6" s="102">
        <f>SUM(AG6:AL6)</f>
        <v>3210</v>
      </c>
      <c r="AN6" s="102">
        <f t="shared" ref="AN6:AN51" si="13">AB6+AM6</f>
        <v>26458</v>
      </c>
      <c r="AO6" s="102">
        <f t="shared" ref="AO6:AO51" si="14">ROUND(675/K6*O6,0)</f>
        <v>650</v>
      </c>
      <c r="AP6" s="102">
        <f t="shared" ref="AP6:AP51" si="15">AN6+AO6</f>
        <v>27108</v>
      </c>
      <c r="AQ6" s="102">
        <f t="shared" ref="AQ6:AQ51" si="16">ROUND(AP6*18%,0)</f>
        <v>4879</v>
      </c>
      <c r="AR6" s="104">
        <f t="shared" ref="AR6:AR51" si="17">AP6+AQ6</f>
        <v>31987</v>
      </c>
      <c r="AS6" s="97"/>
      <c r="AT6" s="97"/>
    </row>
    <row r="7" spans="1:46" x14ac:dyDescent="0.2">
      <c r="A7" s="140">
        <f t="shared" ref="A7:A51" si="18">ROW()-5</f>
        <v>2</v>
      </c>
      <c r="B7" s="98">
        <v>3562016837</v>
      </c>
      <c r="C7" s="9">
        <v>4578</v>
      </c>
      <c r="D7" s="11" t="s">
        <v>68</v>
      </c>
      <c r="E7" s="11" t="s">
        <v>69</v>
      </c>
      <c r="F7" s="12">
        <v>43344</v>
      </c>
      <c r="G7" s="12" t="s">
        <v>139</v>
      </c>
      <c r="H7" s="12" t="s">
        <v>79</v>
      </c>
      <c r="I7" s="118" t="s">
        <v>245</v>
      </c>
      <c r="J7" s="71" t="s">
        <v>246</v>
      </c>
      <c r="K7" s="140">
        <v>27</v>
      </c>
      <c r="L7" s="140">
        <v>27</v>
      </c>
      <c r="M7" s="9">
        <v>0</v>
      </c>
      <c r="N7" s="9">
        <v>0</v>
      </c>
      <c r="O7" s="9">
        <f t="shared" si="0"/>
        <v>27</v>
      </c>
      <c r="P7" s="15">
        <v>18993</v>
      </c>
      <c r="Q7" s="15">
        <v>0</v>
      </c>
      <c r="R7" s="9">
        <v>0</v>
      </c>
      <c r="S7" s="9">
        <v>0</v>
      </c>
      <c r="T7" s="9">
        <f t="shared" si="1"/>
        <v>18993</v>
      </c>
      <c r="U7" s="9">
        <f t="shared" si="2"/>
        <v>18993</v>
      </c>
      <c r="V7" s="9">
        <f t="shared" si="3"/>
        <v>0</v>
      </c>
      <c r="W7" s="9">
        <f t="shared" si="4"/>
        <v>0</v>
      </c>
      <c r="X7" s="9">
        <f t="shared" si="5"/>
        <v>0</v>
      </c>
      <c r="Y7" s="9">
        <f t="shared" si="6"/>
        <v>18993</v>
      </c>
      <c r="Z7" s="9">
        <f t="shared" si="7"/>
        <v>1583</v>
      </c>
      <c r="AA7" s="9">
        <f t="shared" si="8"/>
        <v>1094</v>
      </c>
      <c r="AB7" s="11">
        <f t="shared" si="9"/>
        <v>21670</v>
      </c>
      <c r="AC7" s="11">
        <f t="shared" si="10"/>
        <v>163</v>
      </c>
      <c r="AD7" s="143">
        <f t="shared" ref="AD7:AD21" si="19">ROUND((AB7-V7-Z7)*12%,0)</f>
        <v>2410</v>
      </c>
      <c r="AE7" s="138">
        <v>0</v>
      </c>
      <c r="AF7" s="11">
        <f t="shared" si="11"/>
        <v>19097</v>
      </c>
      <c r="AG7" s="11">
        <f t="shared" ref="AG7:AG25" si="20">ROUNDUP(AB7*3.25%,0)</f>
        <v>705</v>
      </c>
      <c r="AH7" s="143">
        <f t="shared" ref="AH7:AH21" si="21">ROUND((AB7-V7-Z7)*13%,0)</f>
        <v>2611</v>
      </c>
      <c r="AI7" s="140">
        <v>0</v>
      </c>
      <c r="AJ7" s="11">
        <f t="shared" si="12"/>
        <v>175</v>
      </c>
      <c r="AK7" s="9">
        <v>0</v>
      </c>
      <c r="AL7" s="9">
        <v>0</v>
      </c>
      <c r="AM7" s="143">
        <f t="shared" ref="AM7:AM51" si="22">SUM(AG7:AL7)</f>
        <v>3491</v>
      </c>
      <c r="AN7" s="102">
        <f t="shared" si="13"/>
        <v>25161</v>
      </c>
      <c r="AO7" s="102">
        <f t="shared" si="14"/>
        <v>675</v>
      </c>
      <c r="AP7" s="102">
        <f t="shared" si="15"/>
        <v>25836</v>
      </c>
      <c r="AQ7" s="102">
        <f t="shared" si="16"/>
        <v>4650</v>
      </c>
      <c r="AR7" s="104">
        <f t="shared" si="17"/>
        <v>30486</v>
      </c>
      <c r="AS7" s="97"/>
      <c r="AT7" s="97"/>
    </row>
    <row r="8" spans="1:46" x14ac:dyDescent="0.2">
      <c r="A8" s="140">
        <f t="shared" si="18"/>
        <v>3</v>
      </c>
      <c r="B8" s="98">
        <v>3562016838</v>
      </c>
      <c r="C8" s="9">
        <v>4579</v>
      </c>
      <c r="D8" s="11" t="s">
        <v>70</v>
      </c>
      <c r="E8" s="11" t="s">
        <v>71</v>
      </c>
      <c r="F8" s="12">
        <v>43344</v>
      </c>
      <c r="G8" s="12" t="s">
        <v>64</v>
      </c>
      <c r="H8" s="12" t="s">
        <v>65</v>
      </c>
      <c r="I8" s="71" t="s">
        <v>248</v>
      </c>
      <c r="J8" s="71" t="s">
        <v>249</v>
      </c>
      <c r="K8" s="140">
        <v>27</v>
      </c>
      <c r="L8" s="140">
        <v>22.5</v>
      </c>
      <c r="M8" s="9">
        <v>0</v>
      </c>
      <c r="N8" s="9">
        <v>0</v>
      </c>
      <c r="O8" s="9">
        <f t="shared" si="0"/>
        <v>22.5</v>
      </c>
      <c r="P8" s="15">
        <v>17234</v>
      </c>
      <c r="Q8" s="15">
        <v>0</v>
      </c>
      <c r="R8" s="9">
        <v>0</v>
      </c>
      <c r="S8" s="9">
        <v>0</v>
      </c>
      <c r="T8" s="9">
        <f t="shared" si="1"/>
        <v>17234</v>
      </c>
      <c r="U8" s="9">
        <f t="shared" si="2"/>
        <v>14362</v>
      </c>
      <c r="V8" s="9">
        <f t="shared" si="3"/>
        <v>0</v>
      </c>
      <c r="W8" s="9">
        <f t="shared" si="4"/>
        <v>0</v>
      </c>
      <c r="X8" s="9">
        <f t="shared" si="5"/>
        <v>0</v>
      </c>
      <c r="Y8" s="9">
        <f t="shared" si="6"/>
        <v>14362</v>
      </c>
      <c r="Z8" s="9">
        <f t="shared" si="7"/>
        <v>1197</v>
      </c>
      <c r="AA8" s="9">
        <f t="shared" si="8"/>
        <v>827</v>
      </c>
      <c r="AB8" s="11">
        <f t="shared" si="9"/>
        <v>16386</v>
      </c>
      <c r="AC8" s="11">
        <f t="shared" si="10"/>
        <v>123</v>
      </c>
      <c r="AD8" s="143">
        <f t="shared" si="19"/>
        <v>1823</v>
      </c>
      <c r="AE8" s="138">
        <v>0</v>
      </c>
      <c r="AF8" s="11">
        <f t="shared" si="11"/>
        <v>14440</v>
      </c>
      <c r="AG8" s="11">
        <f t="shared" si="20"/>
        <v>533</v>
      </c>
      <c r="AH8" s="143">
        <f t="shared" si="21"/>
        <v>1975</v>
      </c>
      <c r="AI8" s="140">
        <v>0</v>
      </c>
      <c r="AJ8" s="11">
        <f t="shared" si="12"/>
        <v>146</v>
      </c>
      <c r="AK8" s="9">
        <v>0</v>
      </c>
      <c r="AL8" s="9">
        <v>0</v>
      </c>
      <c r="AM8" s="143">
        <f t="shared" si="22"/>
        <v>2654</v>
      </c>
      <c r="AN8" s="102">
        <f t="shared" si="13"/>
        <v>19040</v>
      </c>
      <c r="AO8" s="102">
        <f t="shared" si="14"/>
        <v>563</v>
      </c>
      <c r="AP8" s="102">
        <f t="shared" si="15"/>
        <v>19603</v>
      </c>
      <c r="AQ8" s="102">
        <f t="shared" si="16"/>
        <v>3529</v>
      </c>
      <c r="AR8" s="104">
        <f t="shared" si="17"/>
        <v>23132</v>
      </c>
      <c r="AS8" s="97"/>
      <c r="AT8" s="97"/>
    </row>
    <row r="9" spans="1:46" x14ac:dyDescent="0.2">
      <c r="A9" s="140">
        <f t="shared" si="18"/>
        <v>4</v>
      </c>
      <c r="B9" s="98">
        <v>3562016848</v>
      </c>
      <c r="C9" s="9">
        <v>4582</v>
      </c>
      <c r="D9" s="11" t="s">
        <v>72</v>
      </c>
      <c r="E9" s="11" t="s">
        <v>73</v>
      </c>
      <c r="F9" s="12">
        <v>43344</v>
      </c>
      <c r="G9" s="12" t="s">
        <v>64</v>
      </c>
      <c r="H9" s="12" t="s">
        <v>65</v>
      </c>
      <c r="I9" s="118" t="s">
        <v>251</v>
      </c>
      <c r="J9" s="71" t="s">
        <v>252</v>
      </c>
      <c r="K9" s="140">
        <v>27</v>
      </c>
      <c r="L9" s="140">
        <v>25</v>
      </c>
      <c r="M9" s="9">
        <v>0</v>
      </c>
      <c r="N9" s="9">
        <v>0</v>
      </c>
      <c r="O9" s="9">
        <f t="shared" si="0"/>
        <v>25</v>
      </c>
      <c r="P9" s="15">
        <v>17234</v>
      </c>
      <c r="Q9" s="15">
        <v>0</v>
      </c>
      <c r="R9" s="9">
        <v>0</v>
      </c>
      <c r="S9" s="9">
        <v>0</v>
      </c>
      <c r="T9" s="9">
        <f t="shared" si="1"/>
        <v>17234</v>
      </c>
      <c r="U9" s="9">
        <f t="shared" si="2"/>
        <v>15957</v>
      </c>
      <c r="V9" s="9">
        <f t="shared" si="3"/>
        <v>0</v>
      </c>
      <c r="W9" s="9">
        <f t="shared" si="4"/>
        <v>0</v>
      </c>
      <c r="X9" s="9">
        <f t="shared" si="5"/>
        <v>0</v>
      </c>
      <c r="Y9" s="9">
        <f t="shared" si="6"/>
        <v>15957</v>
      </c>
      <c r="Z9" s="9">
        <f t="shared" si="7"/>
        <v>1330</v>
      </c>
      <c r="AA9" s="9">
        <f t="shared" si="8"/>
        <v>919</v>
      </c>
      <c r="AB9" s="11">
        <f t="shared" si="9"/>
        <v>18206</v>
      </c>
      <c r="AC9" s="11">
        <f t="shared" si="10"/>
        <v>137</v>
      </c>
      <c r="AD9" s="143">
        <f t="shared" si="19"/>
        <v>2025</v>
      </c>
      <c r="AE9" s="138">
        <v>0</v>
      </c>
      <c r="AF9" s="11">
        <f t="shared" si="11"/>
        <v>16044</v>
      </c>
      <c r="AG9" s="11">
        <f t="shared" si="20"/>
        <v>592</v>
      </c>
      <c r="AH9" s="143">
        <f t="shared" si="21"/>
        <v>2194</v>
      </c>
      <c r="AI9" s="140">
        <v>0</v>
      </c>
      <c r="AJ9" s="11">
        <f t="shared" si="12"/>
        <v>162</v>
      </c>
      <c r="AK9" s="9">
        <v>0</v>
      </c>
      <c r="AL9" s="9">
        <v>0</v>
      </c>
      <c r="AM9" s="143">
        <f t="shared" si="22"/>
        <v>2948</v>
      </c>
      <c r="AN9" s="102">
        <f t="shared" si="13"/>
        <v>21154</v>
      </c>
      <c r="AO9" s="102">
        <f t="shared" si="14"/>
        <v>625</v>
      </c>
      <c r="AP9" s="102">
        <f t="shared" si="15"/>
        <v>21779</v>
      </c>
      <c r="AQ9" s="102">
        <f t="shared" si="16"/>
        <v>3920</v>
      </c>
      <c r="AR9" s="104">
        <f t="shared" si="17"/>
        <v>25699</v>
      </c>
      <c r="AS9" s="97"/>
      <c r="AT9" s="97"/>
    </row>
    <row r="10" spans="1:46" x14ac:dyDescent="0.2">
      <c r="A10" s="140">
        <f t="shared" si="18"/>
        <v>5</v>
      </c>
      <c r="B10" s="98">
        <v>3562016849</v>
      </c>
      <c r="C10" s="9">
        <v>4574</v>
      </c>
      <c r="D10" s="11" t="s">
        <v>62</v>
      </c>
      <c r="E10" s="11" t="s">
        <v>63</v>
      </c>
      <c r="F10" s="12">
        <v>43344</v>
      </c>
      <c r="G10" s="12" t="s">
        <v>139</v>
      </c>
      <c r="H10" s="12" t="s">
        <v>79</v>
      </c>
      <c r="I10" s="118" t="s">
        <v>240</v>
      </c>
      <c r="J10" s="71" t="s">
        <v>241</v>
      </c>
      <c r="K10" s="140">
        <v>27</v>
      </c>
      <c r="L10" s="140">
        <v>26</v>
      </c>
      <c r="M10" s="9">
        <v>0</v>
      </c>
      <c r="N10" s="9">
        <v>0</v>
      </c>
      <c r="O10" s="9">
        <f t="shared" si="0"/>
        <v>26</v>
      </c>
      <c r="P10" s="15">
        <v>18993</v>
      </c>
      <c r="Q10" s="15">
        <v>413</v>
      </c>
      <c r="R10" s="9">
        <v>0</v>
      </c>
      <c r="S10" s="9">
        <v>0</v>
      </c>
      <c r="T10" s="9">
        <f t="shared" si="1"/>
        <v>19406</v>
      </c>
      <c r="U10" s="9">
        <f t="shared" si="2"/>
        <v>18290</v>
      </c>
      <c r="V10" s="9">
        <f t="shared" si="3"/>
        <v>398</v>
      </c>
      <c r="W10" s="9">
        <f t="shared" si="4"/>
        <v>0</v>
      </c>
      <c r="X10" s="9">
        <f t="shared" si="5"/>
        <v>0</v>
      </c>
      <c r="Y10" s="9">
        <f t="shared" si="6"/>
        <v>18688</v>
      </c>
      <c r="Z10" s="9">
        <f t="shared" si="7"/>
        <v>1524</v>
      </c>
      <c r="AA10" s="9">
        <f t="shared" si="8"/>
        <v>1076</v>
      </c>
      <c r="AB10" s="11">
        <f t="shared" si="9"/>
        <v>21288</v>
      </c>
      <c r="AC10" s="11">
        <f t="shared" si="10"/>
        <v>160</v>
      </c>
      <c r="AD10" s="143">
        <f t="shared" si="19"/>
        <v>2324</v>
      </c>
      <c r="AE10" s="138">
        <v>0</v>
      </c>
      <c r="AF10" s="11">
        <f t="shared" si="11"/>
        <v>18804</v>
      </c>
      <c r="AG10" s="11">
        <f t="shared" si="20"/>
        <v>692</v>
      </c>
      <c r="AH10" s="143">
        <f t="shared" si="21"/>
        <v>2518</v>
      </c>
      <c r="AI10" s="140">
        <v>0</v>
      </c>
      <c r="AJ10" s="11">
        <f t="shared" si="12"/>
        <v>169</v>
      </c>
      <c r="AK10" s="9">
        <v>0</v>
      </c>
      <c r="AL10" s="9">
        <v>0</v>
      </c>
      <c r="AM10" s="143">
        <f t="shared" si="22"/>
        <v>3379</v>
      </c>
      <c r="AN10" s="102">
        <f t="shared" si="13"/>
        <v>24667</v>
      </c>
      <c r="AO10" s="102">
        <f t="shared" si="14"/>
        <v>650</v>
      </c>
      <c r="AP10" s="102">
        <f t="shared" si="15"/>
        <v>25317</v>
      </c>
      <c r="AQ10" s="102">
        <f t="shared" si="16"/>
        <v>4557</v>
      </c>
      <c r="AR10" s="104">
        <f t="shared" si="17"/>
        <v>29874</v>
      </c>
      <c r="AS10" s="97"/>
      <c r="AT10" s="97"/>
    </row>
    <row r="11" spans="1:46" x14ac:dyDescent="0.2">
      <c r="A11" s="140">
        <f t="shared" si="18"/>
        <v>6</v>
      </c>
      <c r="B11" s="98">
        <v>3562016852</v>
      </c>
      <c r="C11" s="9">
        <v>4568</v>
      </c>
      <c r="D11" s="11" t="s">
        <v>101</v>
      </c>
      <c r="E11" s="11" t="s">
        <v>102</v>
      </c>
      <c r="F11" s="12">
        <v>43344</v>
      </c>
      <c r="G11" s="12" t="s">
        <v>64</v>
      </c>
      <c r="H11" s="12" t="s">
        <v>65</v>
      </c>
      <c r="I11" s="71" t="s">
        <v>399</v>
      </c>
      <c r="J11" s="71" t="s">
        <v>400</v>
      </c>
      <c r="K11" s="140">
        <v>27</v>
      </c>
      <c r="L11" s="140">
        <v>24</v>
      </c>
      <c r="M11" s="9">
        <v>0</v>
      </c>
      <c r="N11" s="9">
        <v>0</v>
      </c>
      <c r="O11" s="9">
        <f t="shared" si="0"/>
        <v>24</v>
      </c>
      <c r="P11" s="15">
        <v>17234</v>
      </c>
      <c r="Q11" s="15">
        <v>0</v>
      </c>
      <c r="R11" s="9">
        <v>0</v>
      </c>
      <c r="S11" s="9">
        <v>0</v>
      </c>
      <c r="T11" s="9">
        <f t="shared" si="1"/>
        <v>17234</v>
      </c>
      <c r="U11" s="9">
        <f t="shared" si="2"/>
        <v>15319</v>
      </c>
      <c r="V11" s="9">
        <f t="shared" si="3"/>
        <v>0</v>
      </c>
      <c r="W11" s="9">
        <f t="shared" si="4"/>
        <v>0</v>
      </c>
      <c r="X11" s="9">
        <f t="shared" si="5"/>
        <v>0</v>
      </c>
      <c r="Y11" s="9">
        <f t="shared" si="6"/>
        <v>15319</v>
      </c>
      <c r="Z11" s="9">
        <f t="shared" si="7"/>
        <v>1277</v>
      </c>
      <c r="AA11" s="9">
        <f t="shared" si="8"/>
        <v>882</v>
      </c>
      <c r="AB11" s="11">
        <f t="shared" si="9"/>
        <v>17478</v>
      </c>
      <c r="AC11" s="11">
        <f t="shared" si="10"/>
        <v>132</v>
      </c>
      <c r="AD11" s="143">
        <f t="shared" si="19"/>
        <v>1944</v>
      </c>
      <c r="AE11" s="138">
        <v>0</v>
      </c>
      <c r="AF11" s="11">
        <f t="shared" si="11"/>
        <v>15402</v>
      </c>
      <c r="AG11" s="11">
        <f t="shared" si="20"/>
        <v>569</v>
      </c>
      <c r="AH11" s="143">
        <f t="shared" si="21"/>
        <v>2106</v>
      </c>
      <c r="AI11" s="140">
        <v>0</v>
      </c>
      <c r="AJ11" s="11">
        <f t="shared" si="12"/>
        <v>156</v>
      </c>
      <c r="AK11" s="9">
        <v>0</v>
      </c>
      <c r="AL11" s="9">
        <v>0</v>
      </c>
      <c r="AM11" s="143">
        <f t="shared" si="22"/>
        <v>2831</v>
      </c>
      <c r="AN11" s="102">
        <f t="shared" si="13"/>
        <v>20309</v>
      </c>
      <c r="AO11" s="102">
        <f t="shared" si="14"/>
        <v>600</v>
      </c>
      <c r="AP11" s="102">
        <f t="shared" si="15"/>
        <v>20909</v>
      </c>
      <c r="AQ11" s="102">
        <f t="shared" si="16"/>
        <v>3764</v>
      </c>
      <c r="AR11" s="125">
        <f t="shared" si="17"/>
        <v>24673</v>
      </c>
      <c r="AS11" s="97"/>
      <c r="AT11" s="97"/>
    </row>
    <row r="12" spans="1:46" x14ac:dyDescent="0.2">
      <c r="A12" s="140">
        <f t="shared" si="18"/>
        <v>7</v>
      </c>
      <c r="B12" s="98">
        <v>3562016855</v>
      </c>
      <c r="C12" s="9">
        <v>4571</v>
      </c>
      <c r="D12" s="11" t="s">
        <v>133</v>
      </c>
      <c r="E12" s="11" t="s">
        <v>134</v>
      </c>
      <c r="F12" s="12">
        <v>43344</v>
      </c>
      <c r="G12" s="12" t="s">
        <v>130</v>
      </c>
      <c r="H12" s="12" t="s">
        <v>65</v>
      </c>
      <c r="I12" s="141" t="s">
        <v>135</v>
      </c>
      <c r="J12" s="71" t="s">
        <v>136</v>
      </c>
      <c r="K12" s="140">
        <v>27</v>
      </c>
      <c r="L12" s="140">
        <v>27</v>
      </c>
      <c r="M12" s="9">
        <v>0</v>
      </c>
      <c r="N12" s="9">
        <v>0</v>
      </c>
      <c r="O12" s="9">
        <f t="shared" si="0"/>
        <v>27</v>
      </c>
      <c r="P12" s="15">
        <v>17234</v>
      </c>
      <c r="Q12" s="15">
        <v>0</v>
      </c>
      <c r="R12" s="9">
        <v>0</v>
      </c>
      <c r="S12" s="9">
        <v>0</v>
      </c>
      <c r="T12" s="9">
        <f t="shared" si="1"/>
        <v>17234</v>
      </c>
      <c r="U12" s="9">
        <f t="shared" si="2"/>
        <v>17234</v>
      </c>
      <c r="V12" s="9">
        <f t="shared" si="3"/>
        <v>0</v>
      </c>
      <c r="W12" s="9">
        <f t="shared" si="4"/>
        <v>0</v>
      </c>
      <c r="X12" s="9">
        <f t="shared" si="5"/>
        <v>0</v>
      </c>
      <c r="Y12" s="9">
        <f t="shared" si="6"/>
        <v>17234</v>
      </c>
      <c r="Z12" s="9">
        <f t="shared" si="7"/>
        <v>1436</v>
      </c>
      <c r="AA12" s="9">
        <f t="shared" si="8"/>
        <v>993</v>
      </c>
      <c r="AB12" s="11">
        <f t="shared" si="9"/>
        <v>19663</v>
      </c>
      <c r="AC12" s="11">
        <f t="shared" si="10"/>
        <v>148</v>
      </c>
      <c r="AD12" s="143">
        <f t="shared" si="19"/>
        <v>2187</v>
      </c>
      <c r="AE12" s="138">
        <v>0</v>
      </c>
      <c r="AF12" s="11">
        <f t="shared" si="11"/>
        <v>17328</v>
      </c>
      <c r="AG12" s="11">
        <f t="shared" si="20"/>
        <v>640</v>
      </c>
      <c r="AH12" s="143">
        <f t="shared" si="21"/>
        <v>2370</v>
      </c>
      <c r="AI12" s="140">
        <v>0</v>
      </c>
      <c r="AJ12" s="11">
        <f t="shared" si="12"/>
        <v>175</v>
      </c>
      <c r="AK12" s="9">
        <v>0</v>
      </c>
      <c r="AL12" s="9">
        <v>0</v>
      </c>
      <c r="AM12" s="143">
        <f t="shared" si="22"/>
        <v>3185</v>
      </c>
      <c r="AN12" s="102">
        <f t="shared" si="13"/>
        <v>22848</v>
      </c>
      <c r="AO12" s="102">
        <f t="shared" si="14"/>
        <v>675</v>
      </c>
      <c r="AP12" s="102">
        <f t="shared" si="15"/>
        <v>23523</v>
      </c>
      <c r="AQ12" s="102">
        <f t="shared" si="16"/>
        <v>4234</v>
      </c>
      <c r="AR12" s="104">
        <f t="shared" si="17"/>
        <v>27757</v>
      </c>
      <c r="AS12" s="97"/>
      <c r="AT12" s="97"/>
    </row>
    <row r="13" spans="1:46" x14ac:dyDescent="0.2">
      <c r="A13" s="140">
        <f t="shared" si="18"/>
        <v>8</v>
      </c>
      <c r="B13" s="98">
        <v>3562016859</v>
      </c>
      <c r="C13" s="9">
        <v>4586</v>
      </c>
      <c r="D13" s="11" t="s">
        <v>82</v>
      </c>
      <c r="E13" s="11" t="s">
        <v>83</v>
      </c>
      <c r="F13" s="12">
        <v>43344</v>
      </c>
      <c r="G13" s="12" t="s">
        <v>64</v>
      </c>
      <c r="H13" s="12" t="s">
        <v>65</v>
      </c>
      <c r="I13" s="118" t="s">
        <v>260</v>
      </c>
      <c r="J13" s="71" t="s">
        <v>261</v>
      </c>
      <c r="K13" s="140">
        <v>27</v>
      </c>
      <c r="L13" s="140">
        <v>27</v>
      </c>
      <c r="M13" s="9">
        <v>0</v>
      </c>
      <c r="N13" s="9">
        <v>0</v>
      </c>
      <c r="O13" s="9">
        <f t="shared" si="0"/>
        <v>27</v>
      </c>
      <c r="P13" s="15">
        <v>17234</v>
      </c>
      <c r="Q13" s="15">
        <v>0</v>
      </c>
      <c r="R13" s="9">
        <v>0</v>
      </c>
      <c r="S13" s="9">
        <v>0</v>
      </c>
      <c r="T13" s="9">
        <f t="shared" si="1"/>
        <v>17234</v>
      </c>
      <c r="U13" s="9">
        <f t="shared" si="2"/>
        <v>17234</v>
      </c>
      <c r="V13" s="9">
        <f t="shared" si="3"/>
        <v>0</v>
      </c>
      <c r="W13" s="9">
        <f t="shared" si="4"/>
        <v>0</v>
      </c>
      <c r="X13" s="9">
        <f t="shared" si="5"/>
        <v>0</v>
      </c>
      <c r="Y13" s="9">
        <f t="shared" si="6"/>
        <v>17234</v>
      </c>
      <c r="Z13" s="9">
        <f t="shared" si="7"/>
        <v>1436</v>
      </c>
      <c r="AA13" s="9">
        <f t="shared" si="8"/>
        <v>993</v>
      </c>
      <c r="AB13" s="11">
        <f t="shared" si="9"/>
        <v>19663</v>
      </c>
      <c r="AC13" s="11">
        <f t="shared" si="10"/>
        <v>148</v>
      </c>
      <c r="AD13" s="143">
        <f t="shared" si="19"/>
        <v>2187</v>
      </c>
      <c r="AE13" s="138">
        <v>0</v>
      </c>
      <c r="AF13" s="11">
        <f t="shared" si="11"/>
        <v>17328</v>
      </c>
      <c r="AG13" s="11">
        <f t="shared" si="20"/>
        <v>640</v>
      </c>
      <c r="AH13" s="143">
        <f t="shared" si="21"/>
        <v>2370</v>
      </c>
      <c r="AI13" s="140">
        <v>0</v>
      </c>
      <c r="AJ13" s="11">
        <f t="shared" si="12"/>
        <v>175</v>
      </c>
      <c r="AK13" s="9">
        <v>0</v>
      </c>
      <c r="AL13" s="9">
        <v>0</v>
      </c>
      <c r="AM13" s="143">
        <f t="shared" si="22"/>
        <v>3185</v>
      </c>
      <c r="AN13" s="102">
        <f t="shared" si="13"/>
        <v>22848</v>
      </c>
      <c r="AO13" s="102">
        <f t="shared" si="14"/>
        <v>675</v>
      </c>
      <c r="AP13" s="102">
        <f t="shared" si="15"/>
        <v>23523</v>
      </c>
      <c r="AQ13" s="102">
        <f t="shared" si="16"/>
        <v>4234</v>
      </c>
      <c r="AR13" s="104">
        <f t="shared" si="17"/>
        <v>27757</v>
      </c>
      <c r="AS13" s="97"/>
      <c r="AT13" s="97"/>
    </row>
    <row r="14" spans="1:46" x14ac:dyDescent="0.2">
      <c r="A14" s="140">
        <f t="shared" si="18"/>
        <v>9</v>
      </c>
      <c r="B14" s="98">
        <v>3562016860</v>
      </c>
      <c r="C14" s="9">
        <v>4587</v>
      </c>
      <c r="D14" s="11" t="s">
        <v>84</v>
      </c>
      <c r="E14" s="11" t="s">
        <v>85</v>
      </c>
      <c r="F14" s="12">
        <v>43344</v>
      </c>
      <c r="G14" s="12" t="s">
        <v>64</v>
      </c>
      <c r="H14" s="12" t="s">
        <v>65</v>
      </c>
      <c r="I14" s="71" t="s">
        <v>263</v>
      </c>
      <c r="J14" s="71" t="s">
        <v>264</v>
      </c>
      <c r="K14" s="140">
        <v>27</v>
      </c>
      <c r="L14" s="140">
        <v>27</v>
      </c>
      <c r="M14" s="9">
        <v>0</v>
      </c>
      <c r="N14" s="9">
        <v>0</v>
      </c>
      <c r="O14" s="9">
        <f t="shared" si="0"/>
        <v>27</v>
      </c>
      <c r="P14" s="15">
        <v>17234</v>
      </c>
      <c r="Q14" s="15">
        <v>0</v>
      </c>
      <c r="R14" s="9">
        <v>0</v>
      </c>
      <c r="S14" s="9">
        <v>0</v>
      </c>
      <c r="T14" s="9">
        <f t="shared" si="1"/>
        <v>17234</v>
      </c>
      <c r="U14" s="9">
        <f t="shared" si="2"/>
        <v>17234</v>
      </c>
      <c r="V14" s="9">
        <f t="shared" si="3"/>
        <v>0</v>
      </c>
      <c r="W14" s="9">
        <f t="shared" si="4"/>
        <v>0</v>
      </c>
      <c r="X14" s="9">
        <f t="shared" si="5"/>
        <v>0</v>
      </c>
      <c r="Y14" s="9">
        <f t="shared" si="6"/>
        <v>17234</v>
      </c>
      <c r="Z14" s="9">
        <f t="shared" si="7"/>
        <v>1436</v>
      </c>
      <c r="AA14" s="9">
        <f t="shared" si="8"/>
        <v>993</v>
      </c>
      <c r="AB14" s="11">
        <f t="shared" si="9"/>
        <v>19663</v>
      </c>
      <c r="AC14" s="11">
        <f t="shared" si="10"/>
        <v>148</v>
      </c>
      <c r="AD14" s="143">
        <f t="shared" si="19"/>
        <v>2187</v>
      </c>
      <c r="AE14" s="138">
        <v>0</v>
      </c>
      <c r="AF14" s="11">
        <f t="shared" si="11"/>
        <v>17328</v>
      </c>
      <c r="AG14" s="11">
        <f t="shared" si="20"/>
        <v>640</v>
      </c>
      <c r="AH14" s="143">
        <f t="shared" si="21"/>
        <v>2370</v>
      </c>
      <c r="AI14" s="140">
        <v>0</v>
      </c>
      <c r="AJ14" s="11">
        <f t="shared" si="12"/>
        <v>175</v>
      </c>
      <c r="AK14" s="9">
        <v>0</v>
      </c>
      <c r="AL14" s="9">
        <v>0</v>
      </c>
      <c r="AM14" s="143">
        <f t="shared" si="22"/>
        <v>3185</v>
      </c>
      <c r="AN14" s="102">
        <f t="shared" si="13"/>
        <v>22848</v>
      </c>
      <c r="AO14" s="102">
        <f t="shared" si="14"/>
        <v>675</v>
      </c>
      <c r="AP14" s="102">
        <f t="shared" si="15"/>
        <v>23523</v>
      </c>
      <c r="AQ14" s="102">
        <f t="shared" si="16"/>
        <v>4234</v>
      </c>
      <c r="AR14" s="104">
        <f t="shared" si="17"/>
        <v>27757</v>
      </c>
      <c r="AS14" s="97"/>
      <c r="AT14" s="97"/>
    </row>
    <row r="15" spans="1:46" x14ac:dyDescent="0.2">
      <c r="A15" s="140">
        <f t="shared" si="18"/>
        <v>10</v>
      </c>
      <c r="B15" s="98">
        <v>3562017091</v>
      </c>
      <c r="C15" s="9">
        <v>4584</v>
      </c>
      <c r="D15" s="11" t="s">
        <v>76</v>
      </c>
      <c r="E15" s="11" t="s">
        <v>77</v>
      </c>
      <c r="F15" s="12">
        <v>43344</v>
      </c>
      <c r="G15" s="12" t="s">
        <v>78</v>
      </c>
      <c r="H15" s="12" t="s">
        <v>79</v>
      </c>
      <c r="I15" s="118" t="s">
        <v>254</v>
      </c>
      <c r="J15" s="71" t="s">
        <v>255</v>
      </c>
      <c r="K15" s="140">
        <v>27</v>
      </c>
      <c r="L15" s="140">
        <v>27</v>
      </c>
      <c r="M15" s="9">
        <v>0</v>
      </c>
      <c r="N15" s="9">
        <v>0</v>
      </c>
      <c r="O15" s="9">
        <f t="shared" si="0"/>
        <v>27</v>
      </c>
      <c r="P15" s="15">
        <v>19070</v>
      </c>
      <c r="Q15" s="15">
        <v>760</v>
      </c>
      <c r="R15" s="9">
        <v>0</v>
      </c>
      <c r="S15" s="9">
        <v>0</v>
      </c>
      <c r="T15" s="9">
        <f t="shared" si="1"/>
        <v>19830</v>
      </c>
      <c r="U15" s="9">
        <f t="shared" si="2"/>
        <v>19070</v>
      </c>
      <c r="V15" s="9">
        <f t="shared" si="3"/>
        <v>760</v>
      </c>
      <c r="W15" s="9">
        <f t="shared" si="4"/>
        <v>0</v>
      </c>
      <c r="X15" s="9">
        <f t="shared" si="5"/>
        <v>0</v>
      </c>
      <c r="Y15" s="9">
        <f t="shared" si="6"/>
        <v>19830</v>
      </c>
      <c r="Z15" s="9">
        <f t="shared" si="7"/>
        <v>1589</v>
      </c>
      <c r="AA15" s="9">
        <f t="shared" si="8"/>
        <v>1142</v>
      </c>
      <c r="AB15" s="11">
        <f t="shared" si="9"/>
        <v>22561</v>
      </c>
      <c r="AC15" s="11">
        <f t="shared" si="10"/>
        <v>170</v>
      </c>
      <c r="AD15" s="143">
        <f t="shared" si="19"/>
        <v>2425</v>
      </c>
      <c r="AE15" s="138">
        <v>0</v>
      </c>
      <c r="AF15" s="11">
        <f t="shared" si="11"/>
        <v>19966</v>
      </c>
      <c r="AG15" s="11">
        <f t="shared" si="20"/>
        <v>734</v>
      </c>
      <c r="AH15" s="143">
        <f t="shared" si="21"/>
        <v>2628</v>
      </c>
      <c r="AI15" s="140">
        <v>0</v>
      </c>
      <c r="AJ15" s="11">
        <f t="shared" si="12"/>
        <v>175</v>
      </c>
      <c r="AK15" s="9">
        <v>0</v>
      </c>
      <c r="AL15" s="9">
        <v>0</v>
      </c>
      <c r="AM15" s="143">
        <f t="shared" si="22"/>
        <v>3537</v>
      </c>
      <c r="AN15" s="102">
        <f t="shared" si="13"/>
        <v>26098</v>
      </c>
      <c r="AO15" s="102">
        <f t="shared" si="14"/>
        <v>675</v>
      </c>
      <c r="AP15" s="102">
        <f t="shared" si="15"/>
        <v>26773</v>
      </c>
      <c r="AQ15" s="102">
        <f t="shared" si="16"/>
        <v>4819</v>
      </c>
      <c r="AR15" s="104">
        <f t="shared" si="17"/>
        <v>31592</v>
      </c>
      <c r="AS15" s="97"/>
      <c r="AT15" s="97"/>
    </row>
    <row r="16" spans="1:46" x14ac:dyDescent="0.2">
      <c r="A16" s="140">
        <f t="shared" si="18"/>
        <v>11</v>
      </c>
      <c r="B16" s="98">
        <v>3562017275</v>
      </c>
      <c r="C16" s="9">
        <v>4717</v>
      </c>
      <c r="D16" s="11" t="s">
        <v>97</v>
      </c>
      <c r="E16" s="11" t="s">
        <v>98</v>
      </c>
      <c r="F16" s="12">
        <v>43388</v>
      </c>
      <c r="G16" s="12" t="s">
        <v>64</v>
      </c>
      <c r="H16" s="12" t="s">
        <v>65</v>
      </c>
      <c r="I16" s="118" t="s">
        <v>99</v>
      </c>
      <c r="J16" s="71" t="s">
        <v>411</v>
      </c>
      <c r="K16" s="140">
        <v>27</v>
      </c>
      <c r="L16" s="140">
        <v>27</v>
      </c>
      <c r="M16" s="9">
        <v>0</v>
      </c>
      <c r="N16" s="9">
        <v>0</v>
      </c>
      <c r="O16" s="9">
        <f t="shared" si="0"/>
        <v>27</v>
      </c>
      <c r="P16" s="15">
        <v>17234</v>
      </c>
      <c r="Q16" s="15">
        <v>0</v>
      </c>
      <c r="R16" s="9">
        <v>0</v>
      </c>
      <c r="S16" s="9">
        <v>0</v>
      </c>
      <c r="T16" s="9">
        <f t="shared" si="1"/>
        <v>17234</v>
      </c>
      <c r="U16" s="9">
        <f t="shared" si="2"/>
        <v>17234</v>
      </c>
      <c r="V16" s="9">
        <f t="shared" si="3"/>
        <v>0</v>
      </c>
      <c r="W16" s="9">
        <f t="shared" si="4"/>
        <v>0</v>
      </c>
      <c r="X16" s="9">
        <f t="shared" si="5"/>
        <v>0</v>
      </c>
      <c r="Y16" s="9">
        <f t="shared" si="6"/>
        <v>17234</v>
      </c>
      <c r="Z16" s="9">
        <f t="shared" si="7"/>
        <v>1436</v>
      </c>
      <c r="AA16" s="9">
        <f t="shared" si="8"/>
        <v>993</v>
      </c>
      <c r="AB16" s="11">
        <f t="shared" si="9"/>
        <v>19663</v>
      </c>
      <c r="AC16" s="11">
        <f t="shared" si="10"/>
        <v>148</v>
      </c>
      <c r="AD16" s="143">
        <f t="shared" si="19"/>
        <v>2187</v>
      </c>
      <c r="AE16" s="138">
        <v>0</v>
      </c>
      <c r="AF16" s="11">
        <f t="shared" si="11"/>
        <v>17328</v>
      </c>
      <c r="AG16" s="11">
        <f t="shared" si="20"/>
        <v>640</v>
      </c>
      <c r="AH16" s="143">
        <f t="shared" si="21"/>
        <v>2370</v>
      </c>
      <c r="AI16" s="140">
        <v>0</v>
      </c>
      <c r="AJ16" s="11">
        <f t="shared" si="12"/>
        <v>175</v>
      </c>
      <c r="AK16" s="9">
        <v>0</v>
      </c>
      <c r="AL16" s="9">
        <v>0</v>
      </c>
      <c r="AM16" s="143">
        <f t="shared" si="22"/>
        <v>3185</v>
      </c>
      <c r="AN16" s="102">
        <f t="shared" si="13"/>
        <v>22848</v>
      </c>
      <c r="AO16" s="102">
        <f t="shared" si="14"/>
        <v>675</v>
      </c>
      <c r="AP16" s="102">
        <f t="shared" si="15"/>
        <v>23523</v>
      </c>
      <c r="AQ16" s="102">
        <f t="shared" si="16"/>
        <v>4234</v>
      </c>
      <c r="AR16" s="104">
        <f t="shared" si="17"/>
        <v>27757</v>
      </c>
      <c r="AS16" s="97"/>
      <c r="AT16" s="97"/>
    </row>
    <row r="17" spans="1:46" x14ac:dyDescent="0.2">
      <c r="A17" s="140">
        <f t="shared" si="18"/>
        <v>12</v>
      </c>
      <c r="B17" s="98">
        <v>3562018690</v>
      </c>
      <c r="C17" s="9">
        <v>5173</v>
      </c>
      <c r="D17" s="11" t="s">
        <v>112</v>
      </c>
      <c r="E17" s="11" t="s">
        <v>113</v>
      </c>
      <c r="F17" s="12">
        <v>43423</v>
      </c>
      <c r="G17" s="12" t="s">
        <v>64</v>
      </c>
      <c r="H17" s="12" t="s">
        <v>65</v>
      </c>
      <c r="I17" s="118" t="s">
        <v>114</v>
      </c>
      <c r="J17" s="147" t="s">
        <v>278</v>
      </c>
      <c r="K17" s="140">
        <v>27</v>
      </c>
      <c r="L17" s="140">
        <v>26</v>
      </c>
      <c r="M17" s="9">
        <v>0</v>
      </c>
      <c r="N17" s="9">
        <v>0</v>
      </c>
      <c r="O17" s="9">
        <f t="shared" si="0"/>
        <v>26</v>
      </c>
      <c r="P17" s="15">
        <v>17234</v>
      </c>
      <c r="Q17" s="15">
        <v>0</v>
      </c>
      <c r="R17" s="9">
        <v>0</v>
      </c>
      <c r="S17" s="9">
        <v>0</v>
      </c>
      <c r="T17" s="9">
        <f t="shared" si="1"/>
        <v>17234</v>
      </c>
      <c r="U17" s="9">
        <f t="shared" si="2"/>
        <v>16596</v>
      </c>
      <c r="V17" s="9">
        <f t="shared" si="3"/>
        <v>0</v>
      </c>
      <c r="W17" s="9">
        <f t="shared" si="4"/>
        <v>0</v>
      </c>
      <c r="X17" s="9">
        <f t="shared" si="5"/>
        <v>0</v>
      </c>
      <c r="Y17" s="9">
        <f t="shared" si="6"/>
        <v>16596</v>
      </c>
      <c r="Z17" s="9">
        <f t="shared" si="7"/>
        <v>1383</v>
      </c>
      <c r="AA17" s="9">
        <f t="shared" si="8"/>
        <v>956</v>
      </c>
      <c r="AB17" s="11">
        <f t="shared" si="9"/>
        <v>18935</v>
      </c>
      <c r="AC17" s="11">
        <f t="shared" si="10"/>
        <v>143</v>
      </c>
      <c r="AD17" s="143">
        <f t="shared" si="19"/>
        <v>2106</v>
      </c>
      <c r="AE17" s="138">
        <v>0</v>
      </c>
      <c r="AF17" s="11">
        <f t="shared" si="11"/>
        <v>16686</v>
      </c>
      <c r="AG17" s="11">
        <f t="shared" si="20"/>
        <v>616</v>
      </c>
      <c r="AH17" s="143">
        <f t="shared" si="21"/>
        <v>2282</v>
      </c>
      <c r="AI17" s="140">
        <v>0</v>
      </c>
      <c r="AJ17" s="11">
        <f t="shared" si="12"/>
        <v>169</v>
      </c>
      <c r="AK17" s="9">
        <v>0</v>
      </c>
      <c r="AL17" s="9">
        <v>0</v>
      </c>
      <c r="AM17" s="143">
        <f t="shared" si="22"/>
        <v>3067</v>
      </c>
      <c r="AN17" s="102">
        <f t="shared" si="13"/>
        <v>22002</v>
      </c>
      <c r="AO17" s="102">
        <f t="shared" si="14"/>
        <v>650</v>
      </c>
      <c r="AP17" s="102">
        <f t="shared" si="15"/>
        <v>22652</v>
      </c>
      <c r="AQ17" s="102">
        <f t="shared" si="16"/>
        <v>4077</v>
      </c>
      <c r="AR17" s="104">
        <f t="shared" si="17"/>
        <v>26729</v>
      </c>
      <c r="AS17" s="97"/>
      <c r="AT17" s="97"/>
    </row>
    <row r="18" spans="1:46" x14ac:dyDescent="0.2">
      <c r="A18" s="140">
        <f t="shared" si="18"/>
        <v>13</v>
      </c>
      <c r="B18" s="98">
        <v>3562018691</v>
      </c>
      <c r="C18" s="9">
        <v>5172</v>
      </c>
      <c r="D18" s="11" t="s">
        <v>108</v>
      </c>
      <c r="E18" s="11" t="s">
        <v>109</v>
      </c>
      <c r="F18" s="12">
        <v>43423</v>
      </c>
      <c r="G18" s="12" t="s">
        <v>64</v>
      </c>
      <c r="H18" s="12" t="s">
        <v>65</v>
      </c>
      <c r="I18" s="71" t="s">
        <v>110</v>
      </c>
      <c r="J18" s="106" t="s">
        <v>276</v>
      </c>
      <c r="K18" s="140">
        <v>27</v>
      </c>
      <c r="L18" s="140">
        <v>27</v>
      </c>
      <c r="M18" s="9">
        <v>0</v>
      </c>
      <c r="N18" s="9">
        <v>0</v>
      </c>
      <c r="O18" s="9">
        <f t="shared" si="0"/>
        <v>27</v>
      </c>
      <c r="P18" s="15">
        <v>17234</v>
      </c>
      <c r="Q18" s="15">
        <v>0</v>
      </c>
      <c r="R18" s="9">
        <v>0</v>
      </c>
      <c r="S18" s="9">
        <v>0</v>
      </c>
      <c r="T18" s="9">
        <f t="shared" si="1"/>
        <v>17234</v>
      </c>
      <c r="U18" s="9">
        <f t="shared" si="2"/>
        <v>17234</v>
      </c>
      <c r="V18" s="9">
        <f t="shared" si="3"/>
        <v>0</v>
      </c>
      <c r="W18" s="9">
        <f t="shared" si="4"/>
        <v>0</v>
      </c>
      <c r="X18" s="9">
        <f t="shared" si="5"/>
        <v>0</v>
      </c>
      <c r="Y18" s="9">
        <f t="shared" si="6"/>
        <v>17234</v>
      </c>
      <c r="Z18" s="9">
        <f t="shared" si="7"/>
        <v>1436</v>
      </c>
      <c r="AA18" s="9">
        <f t="shared" si="8"/>
        <v>993</v>
      </c>
      <c r="AB18" s="11">
        <f t="shared" si="9"/>
        <v>19663</v>
      </c>
      <c r="AC18" s="11">
        <f t="shared" si="10"/>
        <v>148</v>
      </c>
      <c r="AD18" s="143">
        <f t="shared" si="19"/>
        <v>2187</v>
      </c>
      <c r="AE18" s="138">
        <v>0</v>
      </c>
      <c r="AF18" s="11">
        <f t="shared" si="11"/>
        <v>17328</v>
      </c>
      <c r="AG18" s="11">
        <f t="shared" si="20"/>
        <v>640</v>
      </c>
      <c r="AH18" s="143">
        <f t="shared" si="21"/>
        <v>2370</v>
      </c>
      <c r="AI18" s="140">
        <v>0</v>
      </c>
      <c r="AJ18" s="11">
        <f t="shared" si="12"/>
        <v>175</v>
      </c>
      <c r="AK18" s="9">
        <v>0</v>
      </c>
      <c r="AL18" s="9">
        <v>0</v>
      </c>
      <c r="AM18" s="143">
        <f t="shared" si="22"/>
        <v>3185</v>
      </c>
      <c r="AN18" s="102">
        <f t="shared" si="13"/>
        <v>22848</v>
      </c>
      <c r="AO18" s="102">
        <f t="shared" si="14"/>
        <v>675</v>
      </c>
      <c r="AP18" s="102">
        <f t="shared" si="15"/>
        <v>23523</v>
      </c>
      <c r="AQ18" s="102">
        <f t="shared" si="16"/>
        <v>4234</v>
      </c>
      <c r="AR18" s="104">
        <f t="shared" si="17"/>
        <v>27757</v>
      </c>
      <c r="AS18" s="97"/>
      <c r="AT18" s="97"/>
    </row>
    <row r="19" spans="1:46" x14ac:dyDescent="0.2">
      <c r="A19" s="140">
        <f t="shared" si="18"/>
        <v>14</v>
      </c>
      <c r="B19" s="98">
        <v>3562018692</v>
      </c>
      <c r="C19" s="9">
        <v>5174</v>
      </c>
      <c r="D19" s="11" t="s">
        <v>116</v>
      </c>
      <c r="E19" s="11" t="s">
        <v>117</v>
      </c>
      <c r="F19" s="12">
        <v>43420</v>
      </c>
      <c r="G19" s="12" t="s">
        <v>64</v>
      </c>
      <c r="H19" s="12" t="s">
        <v>65</v>
      </c>
      <c r="I19" s="141" t="s">
        <v>118</v>
      </c>
      <c r="J19" s="141" t="s">
        <v>119</v>
      </c>
      <c r="K19" s="140">
        <v>27</v>
      </c>
      <c r="L19" s="140">
        <v>24</v>
      </c>
      <c r="M19" s="9">
        <v>0</v>
      </c>
      <c r="N19" s="9">
        <v>0</v>
      </c>
      <c r="O19" s="9">
        <f t="shared" si="0"/>
        <v>24</v>
      </c>
      <c r="P19" s="15">
        <v>17234</v>
      </c>
      <c r="Q19" s="15">
        <v>0</v>
      </c>
      <c r="R19" s="9">
        <v>0</v>
      </c>
      <c r="S19" s="9">
        <v>0</v>
      </c>
      <c r="T19" s="9">
        <f t="shared" si="1"/>
        <v>17234</v>
      </c>
      <c r="U19" s="9">
        <f t="shared" si="2"/>
        <v>15319</v>
      </c>
      <c r="V19" s="9">
        <f t="shared" si="3"/>
        <v>0</v>
      </c>
      <c r="W19" s="9">
        <f t="shared" si="4"/>
        <v>0</v>
      </c>
      <c r="X19" s="9">
        <f t="shared" si="5"/>
        <v>0</v>
      </c>
      <c r="Y19" s="9">
        <f t="shared" si="6"/>
        <v>15319</v>
      </c>
      <c r="Z19" s="9">
        <f t="shared" si="7"/>
        <v>1277</v>
      </c>
      <c r="AA19" s="9">
        <f t="shared" si="8"/>
        <v>882</v>
      </c>
      <c r="AB19" s="11">
        <f t="shared" si="9"/>
        <v>17478</v>
      </c>
      <c r="AC19" s="11">
        <f t="shared" si="10"/>
        <v>132</v>
      </c>
      <c r="AD19" s="143">
        <f t="shared" si="19"/>
        <v>1944</v>
      </c>
      <c r="AE19" s="138">
        <v>0</v>
      </c>
      <c r="AF19" s="11">
        <f t="shared" si="11"/>
        <v>15402</v>
      </c>
      <c r="AG19" s="11">
        <f t="shared" si="20"/>
        <v>569</v>
      </c>
      <c r="AH19" s="143">
        <f t="shared" si="21"/>
        <v>2106</v>
      </c>
      <c r="AI19" s="140">
        <v>0</v>
      </c>
      <c r="AJ19" s="11">
        <f t="shared" si="12"/>
        <v>156</v>
      </c>
      <c r="AK19" s="9">
        <v>0</v>
      </c>
      <c r="AL19" s="9">
        <v>0</v>
      </c>
      <c r="AM19" s="143">
        <f t="shared" si="22"/>
        <v>2831</v>
      </c>
      <c r="AN19" s="102">
        <f t="shared" si="13"/>
        <v>20309</v>
      </c>
      <c r="AO19" s="102">
        <f t="shared" si="14"/>
        <v>600</v>
      </c>
      <c r="AP19" s="102">
        <f t="shared" si="15"/>
        <v>20909</v>
      </c>
      <c r="AQ19" s="102">
        <f t="shared" si="16"/>
        <v>3764</v>
      </c>
      <c r="AR19" s="104">
        <f t="shared" si="17"/>
        <v>24673</v>
      </c>
      <c r="AS19" s="97"/>
      <c r="AT19" s="97"/>
    </row>
    <row r="20" spans="1:46" ht="12.75" customHeight="1" x14ac:dyDescent="0.2">
      <c r="A20" s="140">
        <f t="shared" si="18"/>
        <v>15</v>
      </c>
      <c r="B20" s="98">
        <v>3562018693</v>
      </c>
      <c r="C20" s="9">
        <v>5171</v>
      </c>
      <c r="D20" s="11" t="s">
        <v>105</v>
      </c>
      <c r="E20" s="11" t="s">
        <v>274</v>
      </c>
      <c r="F20" s="12">
        <v>43417</v>
      </c>
      <c r="G20" s="12" t="s">
        <v>64</v>
      </c>
      <c r="H20" s="12" t="s">
        <v>65</v>
      </c>
      <c r="I20" s="118" t="s">
        <v>106</v>
      </c>
      <c r="J20" s="71" t="s">
        <v>107</v>
      </c>
      <c r="K20" s="140">
        <v>27</v>
      </c>
      <c r="L20" s="140">
        <v>24.5</v>
      </c>
      <c r="M20" s="9">
        <v>0</v>
      </c>
      <c r="N20" s="9">
        <v>0</v>
      </c>
      <c r="O20" s="9">
        <f t="shared" si="0"/>
        <v>24.5</v>
      </c>
      <c r="P20" s="15">
        <v>17234</v>
      </c>
      <c r="Q20" s="15">
        <v>0</v>
      </c>
      <c r="R20" s="9">
        <v>0</v>
      </c>
      <c r="S20" s="9">
        <v>0</v>
      </c>
      <c r="T20" s="9">
        <f t="shared" si="1"/>
        <v>17234</v>
      </c>
      <c r="U20" s="9">
        <f t="shared" si="2"/>
        <v>15638</v>
      </c>
      <c r="V20" s="9">
        <f t="shared" si="3"/>
        <v>0</v>
      </c>
      <c r="W20" s="9">
        <f t="shared" si="4"/>
        <v>0</v>
      </c>
      <c r="X20" s="9">
        <f t="shared" si="5"/>
        <v>0</v>
      </c>
      <c r="Y20" s="9">
        <f t="shared" si="6"/>
        <v>15638</v>
      </c>
      <c r="Z20" s="9">
        <f t="shared" si="7"/>
        <v>1303</v>
      </c>
      <c r="AA20" s="9">
        <f t="shared" si="8"/>
        <v>901</v>
      </c>
      <c r="AB20" s="11">
        <f t="shared" si="9"/>
        <v>17842</v>
      </c>
      <c r="AC20" s="11">
        <f t="shared" si="10"/>
        <v>134</v>
      </c>
      <c r="AD20" s="143">
        <f t="shared" si="19"/>
        <v>1985</v>
      </c>
      <c r="AE20" s="138">
        <v>0</v>
      </c>
      <c r="AF20" s="11">
        <f t="shared" si="11"/>
        <v>15723</v>
      </c>
      <c r="AG20" s="11">
        <f t="shared" si="20"/>
        <v>580</v>
      </c>
      <c r="AH20" s="143">
        <f t="shared" si="21"/>
        <v>2150</v>
      </c>
      <c r="AI20" s="140">
        <v>0</v>
      </c>
      <c r="AJ20" s="11">
        <f t="shared" si="12"/>
        <v>159</v>
      </c>
      <c r="AK20" s="9">
        <v>0</v>
      </c>
      <c r="AL20" s="9">
        <v>0</v>
      </c>
      <c r="AM20" s="143">
        <f t="shared" si="22"/>
        <v>2889</v>
      </c>
      <c r="AN20" s="102">
        <f t="shared" si="13"/>
        <v>20731</v>
      </c>
      <c r="AO20" s="102">
        <f t="shared" si="14"/>
        <v>613</v>
      </c>
      <c r="AP20" s="102">
        <f t="shared" si="15"/>
        <v>21344</v>
      </c>
      <c r="AQ20" s="102">
        <f t="shared" si="16"/>
        <v>3842</v>
      </c>
      <c r="AR20" s="104">
        <f t="shared" si="17"/>
        <v>25186</v>
      </c>
      <c r="AS20" s="97"/>
      <c r="AT20" s="97"/>
    </row>
    <row r="21" spans="1:46" x14ac:dyDescent="0.2">
      <c r="A21" s="140">
        <f t="shared" si="18"/>
        <v>16</v>
      </c>
      <c r="B21" s="98">
        <v>3562018694</v>
      </c>
      <c r="C21" s="9">
        <v>5176</v>
      </c>
      <c r="D21" s="11" t="s">
        <v>124</v>
      </c>
      <c r="E21" s="11" t="s">
        <v>125</v>
      </c>
      <c r="F21" s="12">
        <v>43421</v>
      </c>
      <c r="G21" s="12" t="s">
        <v>64</v>
      </c>
      <c r="H21" s="12" t="s">
        <v>65</v>
      </c>
      <c r="I21" s="141" t="s">
        <v>126</v>
      </c>
      <c r="J21" s="71" t="s">
        <v>127</v>
      </c>
      <c r="K21" s="140">
        <v>27</v>
      </c>
      <c r="L21" s="140">
        <v>27</v>
      </c>
      <c r="M21" s="9">
        <v>0</v>
      </c>
      <c r="N21" s="9">
        <v>0</v>
      </c>
      <c r="O21" s="9">
        <f t="shared" si="0"/>
        <v>27</v>
      </c>
      <c r="P21" s="15">
        <v>17234</v>
      </c>
      <c r="Q21" s="15">
        <v>0</v>
      </c>
      <c r="R21" s="9">
        <v>0</v>
      </c>
      <c r="S21" s="9">
        <v>0</v>
      </c>
      <c r="T21" s="9">
        <f t="shared" si="1"/>
        <v>17234</v>
      </c>
      <c r="U21" s="9">
        <f t="shared" si="2"/>
        <v>17234</v>
      </c>
      <c r="V21" s="9">
        <f t="shared" si="3"/>
        <v>0</v>
      </c>
      <c r="W21" s="9">
        <f t="shared" si="4"/>
        <v>0</v>
      </c>
      <c r="X21" s="9">
        <f t="shared" si="5"/>
        <v>0</v>
      </c>
      <c r="Y21" s="9">
        <f t="shared" si="6"/>
        <v>17234</v>
      </c>
      <c r="Z21" s="9">
        <f t="shared" si="7"/>
        <v>1436</v>
      </c>
      <c r="AA21" s="9">
        <f t="shared" si="8"/>
        <v>993</v>
      </c>
      <c r="AB21" s="11">
        <f t="shared" si="9"/>
        <v>19663</v>
      </c>
      <c r="AC21" s="11">
        <f t="shared" si="10"/>
        <v>148</v>
      </c>
      <c r="AD21" s="143">
        <f t="shared" si="19"/>
        <v>2187</v>
      </c>
      <c r="AE21" s="138">
        <v>0</v>
      </c>
      <c r="AF21" s="11">
        <f t="shared" si="11"/>
        <v>17328</v>
      </c>
      <c r="AG21" s="11">
        <f t="shared" si="20"/>
        <v>640</v>
      </c>
      <c r="AH21" s="143">
        <f t="shared" si="21"/>
        <v>2370</v>
      </c>
      <c r="AI21" s="140">
        <v>0</v>
      </c>
      <c r="AJ21" s="11">
        <f t="shared" si="12"/>
        <v>175</v>
      </c>
      <c r="AK21" s="9">
        <v>0</v>
      </c>
      <c r="AL21" s="9">
        <v>0</v>
      </c>
      <c r="AM21" s="143">
        <f t="shared" si="22"/>
        <v>3185</v>
      </c>
      <c r="AN21" s="102">
        <f t="shared" si="13"/>
        <v>22848</v>
      </c>
      <c r="AO21" s="102">
        <f t="shared" si="14"/>
        <v>675</v>
      </c>
      <c r="AP21" s="102">
        <f t="shared" si="15"/>
        <v>23523</v>
      </c>
      <c r="AQ21" s="102">
        <f t="shared" si="16"/>
        <v>4234</v>
      </c>
      <c r="AR21" s="104">
        <f t="shared" si="17"/>
        <v>27757</v>
      </c>
      <c r="AS21" s="97"/>
      <c r="AT21" s="97"/>
    </row>
    <row r="22" spans="1:46" x14ac:dyDescent="0.2">
      <c r="A22" s="140">
        <f t="shared" si="18"/>
        <v>17</v>
      </c>
      <c r="B22" s="98">
        <v>3562018698</v>
      </c>
      <c r="C22" s="9">
        <v>4716</v>
      </c>
      <c r="D22" s="11" t="s">
        <v>93</v>
      </c>
      <c r="E22" s="11" t="s">
        <v>94</v>
      </c>
      <c r="F22" s="12">
        <v>43385</v>
      </c>
      <c r="G22" s="12" t="s">
        <v>64</v>
      </c>
      <c r="H22" s="12" t="s">
        <v>65</v>
      </c>
      <c r="I22" s="71" t="s">
        <v>95</v>
      </c>
      <c r="J22" s="71" t="s">
        <v>96</v>
      </c>
      <c r="K22" s="140">
        <v>27</v>
      </c>
      <c r="L22" s="140">
        <v>19</v>
      </c>
      <c r="M22" s="9">
        <v>0</v>
      </c>
      <c r="N22" s="9">
        <v>0</v>
      </c>
      <c r="O22" s="9">
        <f t="shared" si="0"/>
        <v>19</v>
      </c>
      <c r="P22" s="15">
        <v>17234</v>
      </c>
      <c r="Q22" s="15">
        <v>0</v>
      </c>
      <c r="R22" s="9">
        <v>0</v>
      </c>
      <c r="S22" s="9">
        <v>0</v>
      </c>
      <c r="T22" s="9">
        <f t="shared" si="1"/>
        <v>17234</v>
      </c>
      <c r="U22" s="9">
        <f t="shared" si="2"/>
        <v>12128</v>
      </c>
      <c r="V22" s="9">
        <f t="shared" si="3"/>
        <v>0</v>
      </c>
      <c r="W22" s="9">
        <f t="shared" si="4"/>
        <v>0</v>
      </c>
      <c r="X22" s="9">
        <f t="shared" si="5"/>
        <v>0</v>
      </c>
      <c r="Y22" s="9">
        <f t="shared" si="6"/>
        <v>12128</v>
      </c>
      <c r="Z22" s="9">
        <f t="shared" si="7"/>
        <v>1011</v>
      </c>
      <c r="AA22" s="9">
        <f t="shared" si="8"/>
        <v>699</v>
      </c>
      <c r="AB22" s="11">
        <f t="shared" si="9"/>
        <v>13838</v>
      </c>
      <c r="AC22" s="11">
        <f t="shared" si="10"/>
        <v>104</v>
      </c>
      <c r="AD22" s="102">
        <f>ROUND((AB22-V22-Z22)*12%,0)</f>
        <v>1539</v>
      </c>
      <c r="AE22" s="138">
        <v>0</v>
      </c>
      <c r="AF22" s="11">
        <f t="shared" si="11"/>
        <v>12195</v>
      </c>
      <c r="AG22" s="11">
        <f t="shared" si="20"/>
        <v>450</v>
      </c>
      <c r="AH22" s="102">
        <f>ROUND((AB22-V22-Z22)*13%,0)</f>
        <v>1668</v>
      </c>
      <c r="AI22" s="140">
        <v>0</v>
      </c>
      <c r="AJ22" s="11">
        <f t="shared" si="12"/>
        <v>123</v>
      </c>
      <c r="AK22" s="9">
        <v>0</v>
      </c>
      <c r="AL22" s="9">
        <v>0</v>
      </c>
      <c r="AM22" s="143">
        <f t="shared" si="22"/>
        <v>2241</v>
      </c>
      <c r="AN22" s="102">
        <f t="shared" si="13"/>
        <v>16079</v>
      </c>
      <c r="AO22" s="102">
        <f t="shared" si="14"/>
        <v>475</v>
      </c>
      <c r="AP22" s="102">
        <f t="shared" si="15"/>
        <v>16554</v>
      </c>
      <c r="AQ22" s="102">
        <f t="shared" si="16"/>
        <v>2980</v>
      </c>
      <c r="AR22" s="104">
        <f t="shared" si="17"/>
        <v>19534</v>
      </c>
      <c r="AS22" s="97"/>
      <c r="AT22" s="97"/>
    </row>
    <row r="23" spans="1:46" x14ac:dyDescent="0.2">
      <c r="A23" s="140">
        <f t="shared" si="18"/>
        <v>18</v>
      </c>
      <c r="B23" s="98">
        <v>3562018732</v>
      </c>
      <c r="C23" s="9">
        <v>5175</v>
      </c>
      <c r="D23" s="11" t="s">
        <v>120</v>
      </c>
      <c r="E23" s="11" t="s">
        <v>121</v>
      </c>
      <c r="F23" s="12">
        <v>43419</v>
      </c>
      <c r="G23" s="12" t="s">
        <v>64</v>
      </c>
      <c r="H23" s="12" t="s">
        <v>65</v>
      </c>
      <c r="I23" s="118" t="s">
        <v>122</v>
      </c>
      <c r="J23" s="71" t="s">
        <v>123</v>
      </c>
      <c r="K23" s="140">
        <v>27</v>
      </c>
      <c r="L23" s="140">
        <v>16</v>
      </c>
      <c r="M23" s="9">
        <v>0</v>
      </c>
      <c r="N23" s="9">
        <v>0</v>
      </c>
      <c r="O23" s="9">
        <f t="shared" si="0"/>
        <v>16</v>
      </c>
      <c r="P23" s="15">
        <v>17234</v>
      </c>
      <c r="Q23" s="15">
        <v>0</v>
      </c>
      <c r="R23" s="9">
        <v>0</v>
      </c>
      <c r="S23" s="9">
        <v>0</v>
      </c>
      <c r="T23" s="9">
        <f t="shared" si="1"/>
        <v>17234</v>
      </c>
      <c r="U23" s="9">
        <f t="shared" si="2"/>
        <v>10213</v>
      </c>
      <c r="V23" s="9">
        <f t="shared" si="3"/>
        <v>0</v>
      </c>
      <c r="W23" s="9">
        <f t="shared" si="4"/>
        <v>0</v>
      </c>
      <c r="X23" s="9">
        <f t="shared" si="5"/>
        <v>0</v>
      </c>
      <c r="Y23" s="9">
        <f t="shared" si="6"/>
        <v>10213</v>
      </c>
      <c r="Z23" s="9">
        <f t="shared" si="7"/>
        <v>851</v>
      </c>
      <c r="AA23" s="9">
        <f t="shared" si="8"/>
        <v>588</v>
      </c>
      <c r="AB23" s="11">
        <f t="shared" si="9"/>
        <v>11652</v>
      </c>
      <c r="AC23" s="11">
        <f t="shared" si="10"/>
        <v>88</v>
      </c>
      <c r="AD23" s="143">
        <f>ROUND((AB23-V23-Z23)*12%,0)</f>
        <v>1296</v>
      </c>
      <c r="AE23" s="138">
        <v>0</v>
      </c>
      <c r="AF23" s="11">
        <f t="shared" si="11"/>
        <v>10268</v>
      </c>
      <c r="AG23" s="11">
        <f t="shared" si="20"/>
        <v>379</v>
      </c>
      <c r="AH23" s="143">
        <f>ROUND((AB23-V23-Z23)*13%,0)</f>
        <v>1404</v>
      </c>
      <c r="AI23" s="140">
        <v>0</v>
      </c>
      <c r="AJ23" s="11">
        <f t="shared" si="12"/>
        <v>104</v>
      </c>
      <c r="AK23" s="9">
        <v>0</v>
      </c>
      <c r="AL23" s="9">
        <v>0</v>
      </c>
      <c r="AM23" s="143">
        <f t="shared" si="22"/>
        <v>1887</v>
      </c>
      <c r="AN23" s="102">
        <f t="shared" si="13"/>
        <v>13539</v>
      </c>
      <c r="AO23" s="102">
        <f t="shared" si="14"/>
        <v>400</v>
      </c>
      <c r="AP23" s="102">
        <f t="shared" si="15"/>
        <v>13939</v>
      </c>
      <c r="AQ23" s="102">
        <f t="shared" si="16"/>
        <v>2509</v>
      </c>
      <c r="AR23" s="104">
        <f t="shared" si="17"/>
        <v>16448</v>
      </c>
      <c r="AS23" s="97"/>
      <c r="AT23" s="97"/>
    </row>
    <row r="24" spans="1:46" x14ac:dyDescent="0.2">
      <c r="A24" s="140">
        <f t="shared" si="18"/>
        <v>19</v>
      </c>
      <c r="B24" s="98">
        <v>3562018733</v>
      </c>
      <c r="C24" s="9">
        <v>5022</v>
      </c>
      <c r="D24" s="11" t="s">
        <v>103</v>
      </c>
      <c r="E24" s="11" t="s">
        <v>104</v>
      </c>
      <c r="F24" s="12">
        <v>43435</v>
      </c>
      <c r="G24" s="12" t="s">
        <v>64</v>
      </c>
      <c r="H24" s="12" t="s">
        <v>65</v>
      </c>
      <c r="I24" s="119" t="s">
        <v>271</v>
      </c>
      <c r="J24" s="141" t="s">
        <v>272</v>
      </c>
      <c r="K24" s="140">
        <v>27</v>
      </c>
      <c r="L24" s="140">
        <v>25.5</v>
      </c>
      <c r="M24" s="9">
        <v>0</v>
      </c>
      <c r="N24" s="9">
        <v>0</v>
      </c>
      <c r="O24" s="9">
        <f t="shared" si="0"/>
        <v>25.5</v>
      </c>
      <c r="P24" s="15">
        <v>17234</v>
      </c>
      <c r="Q24" s="15">
        <v>0</v>
      </c>
      <c r="R24" s="9">
        <v>0</v>
      </c>
      <c r="S24" s="9">
        <v>0</v>
      </c>
      <c r="T24" s="9">
        <f t="shared" si="1"/>
        <v>17234</v>
      </c>
      <c r="U24" s="9">
        <f t="shared" si="2"/>
        <v>16277</v>
      </c>
      <c r="V24" s="9">
        <f t="shared" si="3"/>
        <v>0</v>
      </c>
      <c r="W24" s="9">
        <f t="shared" si="4"/>
        <v>0</v>
      </c>
      <c r="X24" s="9">
        <f t="shared" si="5"/>
        <v>0</v>
      </c>
      <c r="Y24" s="9">
        <f t="shared" si="6"/>
        <v>16277</v>
      </c>
      <c r="Z24" s="9">
        <f t="shared" si="7"/>
        <v>1356</v>
      </c>
      <c r="AA24" s="9">
        <f t="shared" si="8"/>
        <v>938</v>
      </c>
      <c r="AB24" s="11">
        <f t="shared" si="9"/>
        <v>18571</v>
      </c>
      <c r="AC24" s="11">
        <f t="shared" si="10"/>
        <v>140</v>
      </c>
      <c r="AD24" s="143">
        <f t="shared" ref="AD24:AD29" si="23">ROUND((AB24-V24-Z24)*12%,0)</f>
        <v>2066</v>
      </c>
      <c r="AE24" s="138">
        <v>0</v>
      </c>
      <c r="AF24" s="11">
        <f t="shared" si="11"/>
        <v>16365</v>
      </c>
      <c r="AG24" s="11">
        <f t="shared" si="20"/>
        <v>604</v>
      </c>
      <c r="AH24" s="143">
        <f t="shared" ref="AH24:AH29" si="24">ROUND((AB24-V24-Z24)*13%,0)</f>
        <v>2238</v>
      </c>
      <c r="AI24" s="140">
        <v>0</v>
      </c>
      <c r="AJ24" s="11">
        <f t="shared" si="12"/>
        <v>165</v>
      </c>
      <c r="AK24" s="9">
        <v>0</v>
      </c>
      <c r="AL24" s="9">
        <v>0</v>
      </c>
      <c r="AM24" s="143">
        <f t="shared" si="22"/>
        <v>3007</v>
      </c>
      <c r="AN24" s="102">
        <f t="shared" si="13"/>
        <v>21578</v>
      </c>
      <c r="AO24" s="102">
        <f t="shared" si="14"/>
        <v>638</v>
      </c>
      <c r="AP24" s="102">
        <f t="shared" si="15"/>
        <v>22216</v>
      </c>
      <c r="AQ24" s="102">
        <f t="shared" si="16"/>
        <v>3999</v>
      </c>
      <c r="AR24" s="104">
        <f t="shared" si="17"/>
        <v>26215</v>
      </c>
      <c r="AS24" s="97"/>
      <c r="AT24" s="97"/>
    </row>
    <row r="25" spans="1:46" x14ac:dyDescent="0.2">
      <c r="A25" s="140">
        <f t="shared" si="18"/>
        <v>20</v>
      </c>
      <c r="B25" s="98">
        <v>3562020946</v>
      </c>
      <c r="C25" s="9">
        <v>6363</v>
      </c>
      <c r="D25" s="11" t="s">
        <v>286</v>
      </c>
      <c r="E25" s="11" t="s">
        <v>287</v>
      </c>
      <c r="F25" s="12">
        <v>43586</v>
      </c>
      <c r="G25" s="12" t="s">
        <v>64</v>
      </c>
      <c r="H25" s="12" t="s">
        <v>65</v>
      </c>
      <c r="I25" s="120" t="s">
        <v>410</v>
      </c>
      <c r="J25" s="118" t="s">
        <v>288</v>
      </c>
      <c r="K25" s="140">
        <v>27</v>
      </c>
      <c r="L25" s="140">
        <v>25.5</v>
      </c>
      <c r="M25" s="9">
        <v>0</v>
      </c>
      <c r="N25" s="9">
        <v>0</v>
      </c>
      <c r="O25" s="9">
        <f t="shared" si="0"/>
        <v>25.5</v>
      </c>
      <c r="P25" s="15">
        <v>17234</v>
      </c>
      <c r="Q25" s="15">
        <v>0</v>
      </c>
      <c r="R25" s="9">
        <v>0</v>
      </c>
      <c r="S25" s="9">
        <v>0</v>
      </c>
      <c r="T25" s="9">
        <f t="shared" si="1"/>
        <v>17234</v>
      </c>
      <c r="U25" s="9">
        <f t="shared" si="2"/>
        <v>16277</v>
      </c>
      <c r="V25" s="9">
        <f t="shared" si="3"/>
        <v>0</v>
      </c>
      <c r="W25" s="9">
        <f t="shared" si="4"/>
        <v>0</v>
      </c>
      <c r="X25" s="9">
        <f t="shared" si="5"/>
        <v>0</v>
      </c>
      <c r="Y25" s="9">
        <f t="shared" si="6"/>
        <v>16277</v>
      </c>
      <c r="Z25" s="9">
        <f t="shared" si="7"/>
        <v>1356</v>
      </c>
      <c r="AA25" s="9">
        <f t="shared" si="8"/>
        <v>938</v>
      </c>
      <c r="AB25" s="11">
        <f t="shared" si="9"/>
        <v>18571</v>
      </c>
      <c r="AC25" s="11">
        <f t="shared" si="10"/>
        <v>140</v>
      </c>
      <c r="AD25" s="143">
        <f t="shared" si="23"/>
        <v>2066</v>
      </c>
      <c r="AE25" s="138">
        <v>0</v>
      </c>
      <c r="AF25" s="11">
        <f t="shared" si="11"/>
        <v>16365</v>
      </c>
      <c r="AG25" s="11">
        <f t="shared" si="20"/>
        <v>604</v>
      </c>
      <c r="AH25" s="143">
        <f t="shared" si="24"/>
        <v>2238</v>
      </c>
      <c r="AI25" s="140">
        <v>0</v>
      </c>
      <c r="AJ25" s="11">
        <f t="shared" si="12"/>
        <v>165</v>
      </c>
      <c r="AK25" s="9">
        <v>0</v>
      </c>
      <c r="AL25" s="9">
        <v>0</v>
      </c>
      <c r="AM25" s="143">
        <f t="shared" si="22"/>
        <v>3007</v>
      </c>
      <c r="AN25" s="102">
        <f t="shared" si="13"/>
        <v>21578</v>
      </c>
      <c r="AO25" s="102">
        <f t="shared" si="14"/>
        <v>638</v>
      </c>
      <c r="AP25" s="102">
        <f t="shared" si="15"/>
        <v>22216</v>
      </c>
      <c r="AQ25" s="102">
        <f t="shared" si="16"/>
        <v>3999</v>
      </c>
      <c r="AR25" s="104">
        <f t="shared" si="17"/>
        <v>26215</v>
      </c>
      <c r="AS25" s="97"/>
      <c r="AT25" s="97"/>
    </row>
    <row r="26" spans="1:46" s="136" customFormat="1" x14ac:dyDescent="0.2">
      <c r="A26" s="140">
        <f t="shared" si="18"/>
        <v>21</v>
      </c>
      <c r="B26" s="98">
        <v>3562027185</v>
      </c>
      <c r="C26" s="9"/>
      <c r="D26" s="11" t="s">
        <v>290</v>
      </c>
      <c r="E26" s="11" t="s">
        <v>291</v>
      </c>
      <c r="F26" s="12">
        <v>43666</v>
      </c>
      <c r="G26" s="12" t="s">
        <v>78</v>
      </c>
      <c r="H26" s="12" t="s">
        <v>79</v>
      </c>
      <c r="I26" s="121" t="s">
        <v>292</v>
      </c>
      <c r="J26" s="120" t="s">
        <v>293</v>
      </c>
      <c r="K26" s="140">
        <v>27</v>
      </c>
      <c r="L26" s="140">
        <v>26.5</v>
      </c>
      <c r="M26" s="9">
        <v>0</v>
      </c>
      <c r="N26" s="9">
        <v>0</v>
      </c>
      <c r="O26" s="9">
        <f t="shared" si="0"/>
        <v>26.5</v>
      </c>
      <c r="P26" s="15">
        <v>19070</v>
      </c>
      <c r="Q26" s="15">
        <v>7040</v>
      </c>
      <c r="R26" s="9">
        <v>0</v>
      </c>
      <c r="S26" s="9">
        <v>0</v>
      </c>
      <c r="T26" s="9">
        <f t="shared" si="1"/>
        <v>26110</v>
      </c>
      <c r="U26" s="9">
        <f t="shared" si="2"/>
        <v>18717</v>
      </c>
      <c r="V26" s="9">
        <f t="shared" si="3"/>
        <v>6910</v>
      </c>
      <c r="W26" s="9">
        <f t="shared" si="4"/>
        <v>0</v>
      </c>
      <c r="X26" s="9">
        <f t="shared" si="5"/>
        <v>0</v>
      </c>
      <c r="Y26" s="9">
        <f t="shared" si="6"/>
        <v>25627</v>
      </c>
      <c r="Z26" s="9">
        <f t="shared" si="7"/>
        <v>1560</v>
      </c>
      <c r="AA26" s="9">
        <f t="shared" si="8"/>
        <v>1476</v>
      </c>
      <c r="AB26" s="11">
        <f t="shared" si="9"/>
        <v>28663</v>
      </c>
      <c r="AC26" s="11">
        <f t="shared" si="10"/>
        <v>0</v>
      </c>
      <c r="AD26" s="143">
        <f t="shared" si="23"/>
        <v>2423</v>
      </c>
      <c r="AE26" s="138">
        <v>0</v>
      </c>
      <c r="AF26" s="11">
        <f t="shared" si="11"/>
        <v>26240</v>
      </c>
      <c r="AG26" s="11">
        <v>0</v>
      </c>
      <c r="AH26" s="143">
        <f t="shared" si="24"/>
        <v>2625</v>
      </c>
      <c r="AI26" s="140">
        <v>0</v>
      </c>
      <c r="AJ26" s="11">
        <f t="shared" si="12"/>
        <v>172</v>
      </c>
      <c r="AK26" s="9">
        <v>0</v>
      </c>
      <c r="AL26" s="9">
        <v>500</v>
      </c>
      <c r="AM26" s="143">
        <f t="shared" si="22"/>
        <v>3297</v>
      </c>
      <c r="AN26" s="102">
        <f t="shared" si="13"/>
        <v>31960</v>
      </c>
      <c r="AO26" s="102">
        <f t="shared" si="14"/>
        <v>663</v>
      </c>
      <c r="AP26" s="102">
        <f t="shared" si="15"/>
        <v>32623</v>
      </c>
      <c r="AQ26" s="102">
        <f t="shared" si="16"/>
        <v>5872</v>
      </c>
      <c r="AR26" s="104">
        <f t="shared" si="17"/>
        <v>38495</v>
      </c>
      <c r="AS26" s="97"/>
      <c r="AT26" s="97"/>
    </row>
    <row r="27" spans="1:46" customFormat="1" x14ac:dyDescent="0.2">
      <c r="A27" s="140">
        <f t="shared" si="18"/>
        <v>22</v>
      </c>
      <c r="B27" s="98">
        <v>3562029833</v>
      </c>
      <c r="C27" s="9"/>
      <c r="D27" s="11" t="s">
        <v>124</v>
      </c>
      <c r="E27" s="11" t="s">
        <v>297</v>
      </c>
      <c r="F27" s="12">
        <v>43733</v>
      </c>
      <c r="G27" s="12" t="s">
        <v>64</v>
      </c>
      <c r="H27" s="12" t="s">
        <v>65</v>
      </c>
      <c r="I27" s="121" t="s">
        <v>298</v>
      </c>
      <c r="J27" s="120" t="s">
        <v>299</v>
      </c>
      <c r="K27" s="140">
        <v>27</v>
      </c>
      <c r="L27" s="140">
        <v>24</v>
      </c>
      <c r="M27" s="9">
        <v>0</v>
      </c>
      <c r="N27" s="9">
        <v>0</v>
      </c>
      <c r="O27" s="9">
        <f t="shared" si="0"/>
        <v>24</v>
      </c>
      <c r="P27" s="15">
        <v>17234</v>
      </c>
      <c r="Q27" s="15">
        <v>0</v>
      </c>
      <c r="R27" s="9">
        <v>0</v>
      </c>
      <c r="S27" s="9">
        <v>0</v>
      </c>
      <c r="T27" s="9">
        <f t="shared" si="1"/>
        <v>17234</v>
      </c>
      <c r="U27" s="9">
        <f t="shared" si="2"/>
        <v>15319</v>
      </c>
      <c r="V27" s="9">
        <f t="shared" si="3"/>
        <v>0</v>
      </c>
      <c r="W27" s="9">
        <f t="shared" si="4"/>
        <v>0</v>
      </c>
      <c r="X27" s="9">
        <f t="shared" si="5"/>
        <v>0</v>
      </c>
      <c r="Y27" s="9">
        <f t="shared" si="6"/>
        <v>15319</v>
      </c>
      <c r="Z27" s="9">
        <f t="shared" si="7"/>
        <v>1277</v>
      </c>
      <c r="AA27" s="9">
        <f t="shared" si="8"/>
        <v>882</v>
      </c>
      <c r="AB27" s="11">
        <f t="shared" si="9"/>
        <v>17478</v>
      </c>
      <c r="AC27" s="11">
        <f t="shared" si="10"/>
        <v>132</v>
      </c>
      <c r="AD27" s="143">
        <f t="shared" si="23"/>
        <v>1944</v>
      </c>
      <c r="AE27" s="138">
        <v>0</v>
      </c>
      <c r="AF27" s="11">
        <f t="shared" si="11"/>
        <v>15402</v>
      </c>
      <c r="AG27" s="11">
        <f t="shared" ref="AG27:AG36" si="25">ROUNDUP(AB27*3.25%,0)</f>
        <v>569</v>
      </c>
      <c r="AH27" s="143">
        <f t="shared" si="24"/>
        <v>2106</v>
      </c>
      <c r="AI27" s="140">
        <v>0</v>
      </c>
      <c r="AJ27" s="11">
        <f t="shared" si="12"/>
        <v>156</v>
      </c>
      <c r="AK27" s="9">
        <v>0</v>
      </c>
      <c r="AL27" s="9">
        <v>0</v>
      </c>
      <c r="AM27" s="143">
        <f t="shared" si="22"/>
        <v>2831</v>
      </c>
      <c r="AN27" s="102">
        <f t="shared" si="13"/>
        <v>20309</v>
      </c>
      <c r="AO27" s="102">
        <f t="shared" si="14"/>
        <v>600</v>
      </c>
      <c r="AP27" s="102">
        <f t="shared" si="15"/>
        <v>20909</v>
      </c>
      <c r="AQ27" s="102">
        <f t="shared" si="16"/>
        <v>3764</v>
      </c>
      <c r="AR27" s="104">
        <f t="shared" si="17"/>
        <v>24673</v>
      </c>
      <c r="AS27" s="97"/>
      <c r="AT27" s="97"/>
    </row>
    <row r="28" spans="1:46" customFormat="1" x14ac:dyDescent="0.2">
      <c r="A28" s="140">
        <f t="shared" si="18"/>
        <v>23</v>
      </c>
      <c r="B28" s="98">
        <v>3562029834</v>
      </c>
      <c r="C28" s="9"/>
      <c r="D28" s="11" t="s">
        <v>103</v>
      </c>
      <c r="E28" s="11" t="s">
        <v>301</v>
      </c>
      <c r="F28" s="12">
        <v>43725</v>
      </c>
      <c r="G28" s="12" t="s">
        <v>64</v>
      </c>
      <c r="H28" s="12" t="s">
        <v>65</v>
      </c>
      <c r="I28" s="121" t="s">
        <v>302</v>
      </c>
      <c r="J28" s="120" t="s">
        <v>303</v>
      </c>
      <c r="K28" s="140">
        <v>27</v>
      </c>
      <c r="L28" s="140">
        <v>26.5</v>
      </c>
      <c r="M28" s="9">
        <v>0</v>
      </c>
      <c r="N28" s="9">
        <v>0</v>
      </c>
      <c r="O28" s="9">
        <f t="shared" si="0"/>
        <v>26.5</v>
      </c>
      <c r="P28" s="15">
        <v>17234</v>
      </c>
      <c r="Q28" s="15">
        <v>0</v>
      </c>
      <c r="R28" s="9">
        <v>0</v>
      </c>
      <c r="S28" s="9">
        <v>0</v>
      </c>
      <c r="T28" s="9">
        <f t="shared" si="1"/>
        <v>17234</v>
      </c>
      <c r="U28" s="9">
        <f t="shared" si="2"/>
        <v>16915</v>
      </c>
      <c r="V28" s="9">
        <f t="shared" si="3"/>
        <v>0</v>
      </c>
      <c r="W28" s="9">
        <f t="shared" si="4"/>
        <v>0</v>
      </c>
      <c r="X28" s="9">
        <f t="shared" si="5"/>
        <v>0</v>
      </c>
      <c r="Y28" s="9">
        <f t="shared" si="6"/>
        <v>16915</v>
      </c>
      <c r="Z28" s="9">
        <f t="shared" si="7"/>
        <v>1410</v>
      </c>
      <c r="AA28" s="9">
        <f t="shared" si="8"/>
        <v>974</v>
      </c>
      <c r="AB28" s="11">
        <f t="shared" si="9"/>
        <v>19299</v>
      </c>
      <c r="AC28" s="11">
        <f t="shared" si="10"/>
        <v>145</v>
      </c>
      <c r="AD28" s="143">
        <f t="shared" si="23"/>
        <v>2147</v>
      </c>
      <c r="AE28" s="138">
        <v>0</v>
      </c>
      <c r="AF28" s="11">
        <f t="shared" si="11"/>
        <v>17007</v>
      </c>
      <c r="AG28" s="11">
        <f t="shared" si="25"/>
        <v>628</v>
      </c>
      <c r="AH28" s="143">
        <f t="shared" si="24"/>
        <v>2326</v>
      </c>
      <c r="AI28" s="140">
        <v>0</v>
      </c>
      <c r="AJ28" s="11">
        <f t="shared" si="12"/>
        <v>172</v>
      </c>
      <c r="AK28" s="9">
        <v>0</v>
      </c>
      <c r="AL28" s="9">
        <v>0</v>
      </c>
      <c r="AM28" s="143">
        <f t="shared" si="22"/>
        <v>3126</v>
      </c>
      <c r="AN28" s="102">
        <f t="shared" si="13"/>
        <v>22425</v>
      </c>
      <c r="AO28" s="102">
        <f t="shared" si="14"/>
        <v>663</v>
      </c>
      <c r="AP28" s="102">
        <f t="shared" si="15"/>
        <v>23088</v>
      </c>
      <c r="AQ28" s="102">
        <f t="shared" si="16"/>
        <v>4156</v>
      </c>
      <c r="AR28" s="104">
        <f t="shared" si="17"/>
        <v>27244</v>
      </c>
      <c r="AS28" s="97"/>
      <c r="AT28" s="97"/>
    </row>
    <row r="29" spans="1:46" x14ac:dyDescent="0.2">
      <c r="A29" s="140">
        <f t="shared" si="18"/>
        <v>24</v>
      </c>
      <c r="B29" s="98">
        <v>3562029838</v>
      </c>
      <c r="C29" s="140">
        <v>6733</v>
      </c>
      <c r="D29" s="11" t="s">
        <v>306</v>
      </c>
      <c r="E29" s="11" t="s">
        <v>307</v>
      </c>
      <c r="F29" s="12">
        <v>43706</v>
      </c>
      <c r="G29" s="12" t="s">
        <v>64</v>
      </c>
      <c r="H29" s="12" t="s">
        <v>65</v>
      </c>
      <c r="I29" s="119" t="s">
        <v>308</v>
      </c>
      <c r="J29" s="119" t="s">
        <v>309</v>
      </c>
      <c r="K29" s="140">
        <v>27</v>
      </c>
      <c r="L29" s="140">
        <v>27</v>
      </c>
      <c r="M29" s="9">
        <v>0</v>
      </c>
      <c r="N29" s="9">
        <v>0</v>
      </c>
      <c r="O29" s="9">
        <f t="shared" si="0"/>
        <v>27</v>
      </c>
      <c r="P29" s="15">
        <v>17234</v>
      </c>
      <c r="Q29" s="15">
        <v>0</v>
      </c>
      <c r="R29" s="9">
        <v>0</v>
      </c>
      <c r="S29" s="9">
        <v>0</v>
      </c>
      <c r="T29" s="9">
        <f t="shared" si="1"/>
        <v>17234</v>
      </c>
      <c r="U29" s="9">
        <f t="shared" si="2"/>
        <v>17234</v>
      </c>
      <c r="V29" s="9">
        <f t="shared" si="3"/>
        <v>0</v>
      </c>
      <c r="W29" s="9">
        <f t="shared" si="4"/>
        <v>0</v>
      </c>
      <c r="X29" s="9">
        <f t="shared" si="5"/>
        <v>0</v>
      </c>
      <c r="Y29" s="9">
        <f t="shared" si="6"/>
        <v>17234</v>
      </c>
      <c r="Z29" s="9">
        <f t="shared" si="7"/>
        <v>1436</v>
      </c>
      <c r="AA29" s="9">
        <f t="shared" si="8"/>
        <v>993</v>
      </c>
      <c r="AB29" s="11">
        <f t="shared" si="9"/>
        <v>19663</v>
      </c>
      <c r="AC29" s="11">
        <f t="shared" si="10"/>
        <v>148</v>
      </c>
      <c r="AD29" s="143">
        <f t="shared" si="23"/>
        <v>2187</v>
      </c>
      <c r="AE29" s="138">
        <v>0</v>
      </c>
      <c r="AF29" s="11">
        <f t="shared" si="11"/>
        <v>17328</v>
      </c>
      <c r="AG29" s="11">
        <f t="shared" si="25"/>
        <v>640</v>
      </c>
      <c r="AH29" s="143">
        <f t="shared" si="24"/>
        <v>2370</v>
      </c>
      <c r="AI29" s="140">
        <v>0</v>
      </c>
      <c r="AJ29" s="11">
        <f t="shared" si="12"/>
        <v>175</v>
      </c>
      <c r="AK29" s="9">
        <v>0</v>
      </c>
      <c r="AL29" s="9">
        <v>0</v>
      </c>
      <c r="AM29" s="143">
        <f t="shared" si="22"/>
        <v>3185</v>
      </c>
      <c r="AN29" s="102">
        <f t="shared" si="13"/>
        <v>22848</v>
      </c>
      <c r="AO29" s="102">
        <f t="shared" si="14"/>
        <v>675</v>
      </c>
      <c r="AP29" s="102">
        <f t="shared" si="15"/>
        <v>23523</v>
      </c>
      <c r="AQ29" s="102">
        <f t="shared" si="16"/>
        <v>4234</v>
      </c>
      <c r="AR29" s="104">
        <f t="shared" si="17"/>
        <v>27757</v>
      </c>
      <c r="AS29" s="97"/>
      <c r="AT29" s="97"/>
    </row>
    <row r="30" spans="1:46" x14ac:dyDescent="0.2">
      <c r="A30" s="140">
        <f t="shared" si="18"/>
        <v>25</v>
      </c>
      <c r="B30" s="98">
        <v>3562030595</v>
      </c>
      <c r="C30" s="140">
        <v>6192</v>
      </c>
      <c r="D30" s="11" t="s">
        <v>214</v>
      </c>
      <c r="E30" s="11" t="s">
        <v>215</v>
      </c>
      <c r="F30" s="12">
        <v>43582</v>
      </c>
      <c r="G30" s="12" t="s">
        <v>64</v>
      </c>
      <c r="H30" s="12" t="s">
        <v>65</v>
      </c>
      <c r="I30" s="145" t="s">
        <v>216</v>
      </c>
      <c r="J30" s="113" t="s">
        <v>217</v>
      </c>
      <c r="K30" s="140">
        <v>27</v>
      </c>
      <c r="L30" s="140">
        <v>20</v>
      </c>
      <c r="M30" s="9">
        <v>0</v>
      </c>
      <c r="N30" s="9">
        <v>0</v>
      </c>
      <c r="O30" s="9">
        <f t="shared" si="0"/>
        <v>20</v>
      </c>
      <c r="P30" s="15">
        <v>17234</v>
      </c>
      <c r="Q30" s="15">
        <v>0</v>
      </c>
      <c r="R30" s="9">
        <v>0</v>
      </c>
      <c r="S30" s="9">
        <v>0</v>
      </c>
      <c r="T30" s="9">
        <f t="shared" si="1"/>
        <v>17234</v>
      </c>
      <c r="U30" s="9">
        <f t="shared" si="2"/>
        <v>12766</v>
      </c>
      <c r="V30" s="9">
        <f t="shared" si="3"/>
        <v>0</v>
      </c>
      <c r="W30" s="9">
        <f t="shared" si="4"/>
        <v>0</v>
      </c>
      <c r="X30" s="9">
        <f t="shared" si="5"/>
        <v>0</v>
      </c>
      <c r="Y30" s="9">
        <f t="shared" si="6"/>
        <v>12766</v>
      </c>
      <c r="Z30" s="9">
        <f t="shared" si="7"/>
        <v>1064</v>
      </c>
      <c r="AA30" s="9">
        <f t="shared" si="8"/>
        <v>735</v>
      </c>
      <c r="AB30" s="11">
        <f t="shared" si="9"/>
        <v>14565</v>
      </c>
      <c r="AC30" s="11">
        <f t="shared" si="10"/>
        <v>110</v>
      </c>
      <c r="AD30" s="143">
        <f>ROUND((AB30-V30-Z30)*12%,0)</f>
        <v>1620</v>
      </c>
      <c r="AE30" s="138">
        <v>0</v>
      </c>
      <c r="AF30" s="11">
        <f t="shared" si="11"/>
        <v>12835</v>
      </c>
      <c r="AG30" s="11">
        <f t="shared" si="25"/>
        <v>474</v>
      </c>
      <c r="AH30" s="143">
        <f>ROUND((AB30-V30-Z30)*13%,0)</f>
        <v>1755</v>
      </c>
      <c r="AI30" s="140">
        <v>0</v>
      </c>
      <c r="AJ30" s="11">
        <f t="shared" si="12"/>
        <v>130</v>
      </c>
      <c r="AK30" s="9">
        <v>0</v>
      </c>
      <c r="AL30" s="9">
        <v>0</v>
      </c>
      <c r="AM30" s="143">
        <f t="shared" si="22"/>
        <v>2359</v>
      </c>
      <c r="AN30" s="102">
        <f t="shared" si="13"/>
        <v>16924</v>
      </c>
      <c r="AO30" s="102">
        <f t="shared" si="14"/>
        <v>500</v>
      </c>
      <c r="AP30" s="102">
        <f t="shared" si="15"/>
        <v>17424</v>
      </c>
      <c r="AQ30" s="102">
        <f t="shared" si="16"/>
        <v>3136</v>
      </c>
      <c r="AR30" s="104">
        <f t="shared" si="17"/>
        <v>20560</v>
      </c>
      <c r="AS30" s="97"/>
      <c r="AT30" s="97"/>
    </row>
    <row r="31" spans="1:46" x14ac:dyDescent="0.2">
      <c r="A31" s="140">
        <f t="shared" si="18"/>
        <v>26</v>
      </c>
      <c r="B31" s="98">
        <v>3562030596</v>
      </c>
      <c r="C31" s="11">
        <v>4581</v>
      </c>
      <c r="D31" s="11" t="s">
        <v>148</v>
      </c>
      <c r="E31" s="11" t="s">
        <v>149</v>
      </c>
      <c r="F31" s="12">
        <v>43425</v>
      </c>
      <c r="G31" s="12" t="s">
        <v>139</v>
      </c>
      <c r="H31" s="12" t="s">
        <v>79</v>
      </c>
      <c r="I31" s="112" t="s">
        <v>150</v>
      </c>
      <c r="J31" s="140">
        <v>6921010976</v>
      </c>
      <c r="K31" s="140">
        <v>27</v>
      </c>
      <c r="L31" s="140">
        <v>21.5</v>
      </c>
      <c r="M31" s="9">
        <v>0</v>
      </c>
      <c r="N31" s="9">
        <v>0</v>
      </c>
      <c r="O31" s="9">
        <f t="shared" si="0"/>
        <v>21.5</v>
      </c>
      <c r="P31" s="15">
        <v>19070</v>
      </c>
      <c r="Q31" s="15">
        <v>537</v>
      </c>
      <c r="R31" s="9">
        <v>0</v>
      </c>
      <c r="S31" s="9">
        <v>0</v>
      </c>
      <c r="T31" s="9">
        <f t="shared" si="1"/>
        <v>19607</v>
      </c>
      <c r="U31" s="9">
        <f t="shared" si="2"/>
        <v>15185</v>
      </c>
      <c r="V31" s="9">
        <f t="shared" si="3"/>
        <v>428</v>
      </c>
      <c r="W31" s="9">
        <f t="shared" si="4"/>
        <v>0</v>
      </c>
      <c r="X31" s="9">
        <f t="shared" si="5"/>
        <v>0</v>
      </c>
      <c r="Y31" s="9">
        <f t="shared" si="6"/>
        <v>15613</v>
      </c>
      <c r="Z31" s="9">
        <f t="shared" si="7"/>
        <v>1265</v>
      </c>
      <c r="AA31" s="9">
        <f t="shared" si="8"/>
        <v>899</v>
      </c>
      <c r="AB31" s="11">
        <f t="shared" si="9"/>
        <v>17777</v>
      </c>
      <c r="AC31" s="11">
        <f t="shared" si="10"/>
        <v>134</v>
      </c>
      <c r="AD31" s="143">
        <f t="shared" ref="AD31:AD32" si="26">ROUND((AB31-V31-Z31)*12%,0)</f>
        <v>1930</v>
      </c>
      <c r="AE31" s="138">
        <v>0</v>
      </c>
      <c r="AF31" s="11">
        <f t="shared" si="11"/>
        <v>15713</v>
      </c>
      <c r="AG31" s="11">
        <f t="shared" si="25"/>
        <v>578</v>
      </c>
      <c r="AH31" s="143">
        <f t="shared" ref="AH31:AH32" si="27">ROUND((AB31-V31-Z31)*13%,0)</f>
        <v>2091</v>
      </c>
      <c r="AI31" s="140">
        <v>0</v>
      </c>
      <c r="AJ31" s="11">
        <f t="shared" si="12"/>
        <v>139</v>
      </c>
      <c r="AK31" s="9">
        <v>0</v>
      </c>
      <c r="AL31" s="9">
        <v>0</v>
      </c>
      <c r="AM31" s="143">
        <f t="shared" si="22"/>
        <v>2808</v>
      </c>
      <c r="AN31" s="102">
        <f t="shared" si="13"/>
        <v>20585</v>
      </c>
      <c r="AO31" s="102">
        <f t="shared" si="14"/>
        <v>538</v>
      </c>
      <c r="AP31" s="102">
        <f t="shared" si="15"/>
        <v>21123</v>
      </c>
      <c r="AQ31" s="102">
        <f t="shared" si="16"/>
        <v>3802</v>
      </c>
      <c r="AR31" s="104">
        <f t="shared" si="17"/>
        <v>24925</v>
      </c>
      <c r="AS31" s="97"/>
      <c r="AT31" s="97"/>
    </row>
    <row r="32" spans="1:46" x14ac:dyDescent="0.2">
      <c r="A32" s="140">
        <f t="shared" si="18"/>
        <v>27</v>
      </c>
      <c r="B32" s="98">
        <v>3562030597</v>
      </c>
      <c r="C32" s="11">
        <v>5166</v>
      </c>
      <c r="D32" s="11" t="s">
        <v>151</v>
      </c>
      <c r="E32" s="11" t="s">
        <v>152</v>
      </c>
      <c r="F32" s="12">
        <v>43420</v>
      </c>
      <c r="G32" s="12" t="s">
        <v>139</v>
      </c>
      <c r="H32" s="12" t="s">
        <v>79</v>
      </c>
      <c r="I32" s="142" t="s">
        <v>153</v>
      </c>
      <c r="J32" s="99">
        <v>1114607978</v>
      </c>
      <c r="K32" s="140">
        <v>27</v>
      </c>
      <c r="L32" s="140">
        <v>23.5</v>
      </c>
      <c r="M32" s="9">
        <v>0</v>
      </c>
      <c r="N32" s="9">
        <v>0</v>
      </c>
      <c r="O32" s="9">
        <f t="shared" si="0"/>
        <v>23.5</v>
      </c>
      <c r="P32" s="15">
        <v>19070</v>
      </c>
      <c r="Q32" s="15">
        <v>1401</v>
      </c>
      <c r="R32" s="9">
        <v>0</v>
      </c>
      <c r="S32" s="9">
        <v>0</v>
      </c>
      <c r="T32" s="9">
        <f t="shared" si="1"/>
        <v>20471</v>
      </c>
      <c r="U32" s="9">
        <f t="shared" si="2"/>
        <v>16598</v>
      </c>
      <c r="V32" s="9">
        <f t="shared" si="3"/>
        <v>1219</v>
      </c>
      <c r="W32" s="9">
        <f t="shared" si="4"/>
        <v>0</v>
      </c>
      <c r="X32" s="9">
        <f t="shared" si="5"/>
        <v>0</v>
      </c>
      <c r="Y32" s="9">
        <f t="shared" si="6"/>
        <v>17817</v>
      </c>
      <c r="Z32" s="9">
        <f t="shared" si="7"/>
        <v>1383</v>
      </c>
      <c r="AA32" s="9">
        <f t="shared" si="8"/>
        <v>1026</v>
      </c>
      <c r="AB32" s="11">
        <f t="shared" si="9"/>
        <v>20226</v>
      </c>
      <c r="AC32" s="11">
        <f t="shared" si="10"/>
        <v>152</v>
      </c>
      <c r="AD32" s="143">
        <f t="shared" si="26"/>
        <v>2115</v>
      </c>
      <c r="AE32" s="138">
        <v>0</v>
      </c>
      <c r="AF32" s="11">
        <f t="shared" si="11"/>
        <v>17959</v>
      </c>
      <c r="AG32" s="11">
        <f t="shared" si="25"/>
        <v>658</v>
      </c>
      <c r="AH32" s="143">
        <f t="shared" si="27"/>
        <v>2291</v>
      </c>
      <c r="AI32" s="140">
        <v>0</v>
      </c>
      <c r="AJ32" s="11">
        <f t="shared" si="12"/>
        <v>152</v>
      </c>
      <c r="AK32" s="9">
        <v>0</v>
      </c>
      <c r="AL32" s="9">
        <v>0</v>
      </c>
      <c r="AM32" s="143">
        <f t="shared" si="22"/>
        <v>3101</v>
      </c>
      <c r="AN32" s="102">
        <f t="shared" si="13"/>
        <v>23327</v>
      </c>
      <c r="AO32" s="102">
        <f t="shared" si="14"/>
        <v>588</v>
      </c>
      <c r="AP32" s="102">
        <f t="shared" si="15"/>
        <v>23915</v>
      </c>
      <c r="AQ32" s="102">
        <f t="shared" si="16"/>
        <v>4305</v>
      </c>
      <c r="AR32" s="104">
        <f t="shared" si="17"/>
        <v>28220</v>
      </c>
      <c r="AS32" s="97"/>
      <c r="AT32" s="97"/>
    </row>
    <row r="33" spans="1:46" s="1" customFormat="1" x14ac:dyDescent="0.2">
      <c r="A33" s="140">
        <f t="shared" si="18"/>
        <v>28</v>
      </c>
      <c r="B33" s="98">
        <v>3562030599</v>
      </c>
      <c r="C33" s="11">
        <v>5165</v>
      </c>
      <c r="D33" s="11" t="s">
        <v>144</v>
      </c>
      <c r="E33" s="11" t="s">
        <v>145</v>
      </c>
      <c r="F33" s="12">
        <v>43428</v>
      </c>
      <c r="G33" s="12" t="s">
        <v>139</v>
      </c>
      <c r="H33" s="12" t="s">
        <v>79</v>
      </c>
      <c r="I33" s="15" t="s">
        <v>146</v>
      </c>
      <c r="J33" s="9" t="s">
        <v>147</v>
      </c>
      <c r="K33" s="140">
        <v>27</v>
      </c>
      <c r="L33" s="140">
        <v>14</v>
      </c>
      <c r="M33" s="9">
        <v>0</v>
      </c>
      <c r="N33" s="9">
        <v>0</v>
      </c>
      <c r="O33" s="9">
        <f t="shared" si="0"/>
        <v>14</v>
      </c>
      <c r="P33" s="15">
        <v>19070</v>
      </c>
      <c r="Q33" s="15">
        <v>315</v>
      </c>
      <c r="R33" s="9">
        <v>0</v>
      </c>
      <c r="S33" s="9">
        <v>0</v>
      </c>
      <c r="T33" s="9">
        <f t="shared" si="1"/>
        <v>19385</v>
      </c>
      <c r="U33" s="9">
        <f t="shared" si="2"/>
        <v>9888</v>
      </c>
      <c r="V33" s="9">
        <f t="shared" si="3"/>
        <v>163</v>
      </c>
      <c r="W33" s="9">
        <f t="shared" si="4"/>
        <v>0</v>
      </c>
      <c r="X33" s="9">
        <f t="shared" si="5"/>
        <v>0</v>
      </c>
      <c r="Y33" s="9">
        <f t="shared" si="6"/>
        <v>10051</v>
      </c>
      <c r="Z33" s="9">
        <f t="shared" si="7"/>
        <v>824</v>
      </c>
      <c r="AA33" s="9">
        <f t="shared" si="8"/>
        <v>579</v>
      </c>
      <c r="AB33" s="11">
        <f t="shared" si="9"/>
        <v>11454</v>
      </c>
      <c r="AC33" s="11">
        <f t="shared" si="10"/>
        <v>86</v>
      </c>
      <c r="AD33" s="143">
        <f>ROUND((AB33-V33-Z33)*12%,0)</f>
        <v>1256</v>
      </c>
      <c r="AE33" s="138">
        <v>0</v>
      </c>
      <c r="AF33" s="11">
        <f t="shared" si="11"/>
        <v>10112</v>
      </c>
      <c r="AG33" s="11">
        <f t="shared" si="25"/>
        <v>373</v>
      </c>
      <c r="AH33" s="143">
        <f>ROUND((AB33-V33-Z33)*13%,0)</f>
        <v>1361</v>
      </c>
      <c r="AI33" s="140">
        <v>0</v>
      </c>
      <c r="AJ33" s="11">
        <f t="shared" si="12"/>
        <v>91</v>
      </c>
      <c r="AK33" s="9">
        <v>0</v>
      </c>
      <c r="AL33" s="9">
        <v>0</v>
      </c>
      <c r="AM33" s="143">
        <f t="shared" si="22"/>
        <v>1825</v>
      </c>
      <c r="AN33" s="102">
        <f t="shared" si="13"/>
        <v>13279</v>
      </c>
      <c r="AO33" s="102">
        <f t="shared" si="14"/>
        <v>350</v>
      </c>
      <c r="AP33" s="102">
        <f t="shared" si="15"/>
        <v>13629</v>
      </c>
      <c r="AQ33" s="102">
        <f t="shared" si="16"/>
        <v>2453</v>
      </c>
      <c r="AR33" s="104">
        <f t="shared" si="17"/>
        <v>16082</v>
      </c>
      <c r="AS33" s="97"/>
      <c r="AT33" s="97"/>
    </row>
    <row r="34" spans="1:46" x14ac:dyDescent="0.2">
      <c r="A34" s="140">
        <f t="shared" si="18"/>
        <v>29</v>
      </c>
      <c r="B34" s="98">
        <v>3562030600</v>
      </c>
      <c r="C34" s="11">
        <v>5167</v>
      </c>
      <c r="D34" s="11" t="s">
        <v>155</v>
      </c>
      <c r="E34" s="11" t="s">
        <v>156</v>
      </c>
      <c r="F34" s="12">
        <v>43423</v>
      </c>
      <c r="G34" s="12" t="s">
        <v>139</v>
      </c>
      <c r="H34" s="12" t="s">
        <v>79</v>
      </c>
      <c r="I34" s="145" t="s">
        <v>157</v>
      </c>
      <c r="J34" s="99">
        <v>6928415844</v>
      </c>
      <c r="K34" s="140">
        <v>27</v>
      </c>
      <c r="L34" s="140">
        <v>27</v>
      </c>
      <c r="M34" s="9">
        <v>0</v>
      </c>
      <c r="N34" s="9">
        <v>0</v>
      </c>
      <c r="O34" s="9">
        <f t="shared" si="0"/>
        <v>27</v>
      </c>
      <c r="P34" s="15">
        <v>19070</v>
      </c>
      <c r="Q34" s="15">
        <v>1401</v>
      </c>
      <c r="R34" s="9">
        <v>0</v>
      </c>
      <c r="S34" s="9">
        <v>0</v>
      </c>
      <c r="T34" s="9">
        <f t="shared" si="1"/>
        <v>20471</v>
      </c>
      <c r="U34" s="9">
        <f t="shared" si="2"/>
        <v>19070</v>
      </c>
      <c r="V34" s="9">
        <f t="shared" si="3"/>
        <v>1401</v>
      </c>
      <c r="W34" s="9">
        <f t="shared" si="4"/>
        <v>0</v>
      </c>
      <c r="X34" s="9">
        <f t="shared" si="5"/>
        <v>0</v>
      </c>
      <c r="Y34" s="9">
        <f t="shared" si="6"/>
        <v>20471</v>
      </c>
      <c r="Z34" s="9">
        <f t="shared" si="7"/>
        <v>1589</v>
      </c>
      <c r="AA34" s="9">
        <f t="shared" si="8"/>
        <v>1179</v>
      </c>
      <c r="AB34" s="11">
        <f t="shared" si="9"/>
        <v>23239</v>
      </c>
      <c r="AC34" s="11">
        <f t="shared" si="10"/>
        <v>175</v>
      </c>
      <c r="AD34" s="143">
        <f t="shared" ref="AD34:AD39" si="28">ROUND((AB34-V34-Z34)*12%,0)</f>
        <v>2430</v>
      </c>
      <c r="AE34" s="138">
        <v>0</v>
      </c>
      <c r="AF34" s="11">
        <f t="shared" si="11"/>
        <v>20634</v>
      </c>
      <c r="AG34" s="11">
        <f t="shared" si="25"/>
        <v>756</v>
      </c>
      <c r="AH34" s="143">
        <f t="shared" ref="AH34:AH39" si="29">ROUND((AB34-V34-Z34)*13%,0)</f>
        <v>2632</v>
      </c>
      <c r="AI34" s="140">
        <v>0</v>
      </c>
      <c r="AJ34" s="11">
        <f t="shared" si="12"/>
        <v>175</v>
      </c>
      <c r="AK34" s="9">
        <v>0</v>
      </c>
      <c r="AL34" s="9">
        <v>0</v>
      </c>
      <c r="AM34" s="143">
        <f t="shared" si="22"/>
        <v>3563</v>
      </c>
      <c r="AN34" s="102">
        <f t="shared" si="13"/>
        <v>26802</v>
      </c>
      <c r="AO34" s="102">
        <f t="shared" si="14"/>
        <v>675</v>
      </c>
      <c r="AP34" s="102">
        <f t="shared" si="15"/>
        <v>27477</v>
      </c>
      <c r="AQ34" s="102">
        <f t="shared" si="16"/>
        <v>4946</v>
      </c>
      <c r="AR34" s="104">
        <f t="shared" si="17"/>
        <v>32423</v>
      </c>
      <c r="AS34" s="97"/>
      <c r="AT34" s="97"/>
    </row>
    <row r="35" spans="1:46" x14ac:dyDescent="0.2">
      <c r="A35" s="140">
        <f t="shared" si="18"/>
        <v>30</v>
      </c>
      <c r="B35" s="98">
        <v>3562030601</v>
      </c>
      <c r="C35" s="11">
        <v>5168</v>
      </c>
      <c r="D35" s="11" t="s">
        <v>159</v>
      </c>
      <c r="E35" s="11" t="s">
        <v>160</v>
      </c>
      <c r="F35" s="12">
        <v>43424</v>
      </c>
      <c r="G35" s="12" t="s">
        <v>139</v>
      </c>
      <c r="H35" s="12" t="s">
        <v>79</v>
      </c>
      <c r="I35" s="112" t="s">
        <v>161</v>
      </c>
      <c r="J35" s="140">
        <v>6928605796</v>
      </c>
      <c r="K35" s="140">
        <v>27</v>
      </c>
      <c r="L35" s="140">
        <v>27</v>
      </c>
      <c r="M35" s="9">
        <v>0</v>
      </c>
      <c r="N35" s="9">
        <v>0</v>
      </c>
      <c r="O35" s="9">
        <f t="shared" si="0"/>
        <v>27</v>
      </c>
      <c r="P35" s="15">
        <v>18993</v>
      </c>
      <c r="Q35" s="15">
        <v>0</v>
      </c>
      <c r="R35" s="9">
        <v>0</v>
      </c>
      <c r="S35" s="9">
        <v>0</v>
      </c>
      <c r="T35" s="9">
        <f t="shared" si="1"/>
        <v>18993</v>
      </c>
      <c r="U35" s="9">
        <f t="shared" si="2"/>
        <v>18993</v>
      </c>
      <c r="V35" s="9">
        <f t="shared" si="3"/>
        <v>0</v>
      </c>
      <c r="W35" s="9">
        <f t="shared" si="4"/>
        <v>0</v>
      </c>
      <c r="X35" s="9">
        <f t="shared" si="5"/>
        <v>0</v>
      </c>
      <c r="Y35" s="9">
        <f t="shared" si="6"/>
        <v>18993</v>
      </c>
      <c r="Z35" s="9">
        <f t="shared" si="7"/>
        <v>1583</v>
      </c>
      <c r="AA35" s="9">
        <f t="shared" si="8"/>
        <v>1094</v>
      </c>
      <c r="AB35" s="11">
        <f t="shared" si="9"/>
        <v>21670</v>
      </c>
      <c r="AC35" s="11">
        <f t="shared" si="10"/>
        <v>163</v>
      </c>
      <c r="AD35" s="143">
        <f t="shared" si="28"/>
        <v>2410</v>
      </c>
      <c r="AE35" s="138">
        <v>0</v>
      </c>
      <c r="AF35" s="11">
        <f t="shared" si="11"/>
        <v>19097</v>
      </c>
      <c r="AG35" s="11">
        <f t="shared" si="25"/>
        <v>705</v>
      </c>
      <c r="AH35" s="143">
        <f t="shared" si="29"/>
        <v>2611</v>
      </c>
      <c r="AI35" s="140">
        <v>0</v>
      </c>
      <c r="AJ35" s="11">
        <f t="shared" si="12"/>
        <v>175</v>
      </c>
      <c r="AK35" s="9">
        <v>0</v>
      </c>
      <c r="AL35" s="9">
        <v>0</v>
      </c>
      <c r="AM35" s="143">
        <f t="shared" si="22"/>
        <v>3491</v>
      </c>
      <c r="AN35" s="102">
        <f t="shared" si="13"/>
        <v>25161</v>
      </c>
      <c r="AO35" s="102">
        <f t="shared" si="14"/>
        <v>675</v>
      </c>
      <c r="AP35" s="102">
        <f t="shared" si="15"/>
        <v>25836</v>
      </c>
      <c r="AQ35" s="102">
        <f t="shared" si="16"/>
        <v>4650</v>
      </c>
      <c r="AR35" s="104">
        <f t="shared" si="17"/>
        <v>30486</v>
      </c>
      <c r="AS35" s="97"/>
      <c r="AT35" s="97"/>
    </row>
    <row r="36" spans="1:46" x14ac:dyDescent="0.2">
      <c r="A36" s="140">
        <f t="shared" si="18"/>
        <v>31</v>
      </c>
      <c r="B36" s="98">
        <v>3562030602</v>
      </c>
      <c r="C36" s="11">
        <v>5023</v>
      </c>
      <c r="D36" s="11" t="s">
        <v>170</v>
      </c>
      <c r="E36" s="11" t="s">
        <v>171</v>
      </c>
      <c r="F36" s="12">
        <v>43435</v>
      </c>
      <c r="G36" s="12" t="s">
        <v>139</v>
      </c>
      <c r="H36" s="12" t="s">
        <v>79</v>
      </c>
      <c r="I36" s="142" t="s">
        <v>172</v>
      </c>
      <c r="J36" s="99">
        <v>6923794371</v>
      </c>
      <c r="K36" s="140">
        <v>27</v>
      </c>
      <c r="L36" s="140">
        <v>27</v>
      </c>
      <c r="M36" s="9">
        <v>0</v>
      </c>
      <c r="N36" s="9">
        <v>0</v>
      </c>
      <c r="O36" s="9">
        <f t="shared" si="0"/>
        <v>27</v>
      </c>
      <c r="P36" s="15">
        <v>19070</v>
      </c>
      <c r="Q36" s="15">
        <v>960</v>
      </c>
      <c r="R36" s="9">
        <v>0</v>
      </c>
      <c r="S36" s="9">
        <v>0</v>
      </c>
      <c r="T36" s="9">
        <f t="shared" si="1"/>
        <v>20030</v>
      </c>
      <c r="U36" s="9">
        <f t="shared" si="2"/>
        <v>19070</v>
      </c>
      <c r="V36" s="9">
        <f t="shared" si="3"/>
        <v>960</v>
      </c>
      <c r="W36" s="9">
        <f t="shared" si="4"/>
        <v>0</v>
      </c>
      <c r="X36" s="9">
        <f t="shared" si="5"/>
        <v>0</v>
      </c>
      <c r="Y36" s="9">
        <f t="shared" si="6"/>
        <v>20030</v>
      </c>
      <c r="Z36" s="9">
        <f t="shared" si="7"/>
        <v>1589</v>
      </c>
      <c r="AA36" s="9">
        <f t="shared" si="8"/>
        <v>1154</v>
      </c>
      <c r="AB36" s="11">
        <f t="shared" si="9"/>
        <v>22773</v>
      </c>
      <c r="AC36" s="11">
        <f t="shared" si="10"/>
        <v>171</v>
      </c>
      <c r="AD36" s="143">
        <f t="shared" si="28"/>
        <v>2427</v>
      </c>
      <c r="AE36" s="138">
        <v>0</v>
      </c>
      <c r="AF36" s="11">
        <f t="shared" si="11"/>
        <v>20175</v>
      </c>
      <c r="AG36" s="11">
        <f t="shared" si="25"/>
        <v>741</v>
      </c>
      <c r="AH36" s="143">
        <f t="shared" si="29"/>
        <v>2629</v>
      </c>
      <c r="AI36" s="140">
        <v>0</v>
      </c>
      <c r="AJ36" s="11">
        <f t="shared" si="12"/>
        <v>175</v>
      </c>
      <c r="AK36" s="9">
        <v>0</v>
      </c>
      <c r="AL36" s="9">
        <v>0</v>
      </c>
      <c r="AM36" s="143">
        <f t="shared" si="22"/>
        <v>3545</v>
      </c>
      <c r="AN36" s="102">
        <f t="shared" si="13"/>
        <v>26318</v>
      </c>
      <c r="AO36" s="102">
        <f t="shared" si="14"/>
        <v>675</v>
      </c>
      <c r="AP36" s="102">
        <f t="shared" si="15"/>
        <v>26993</v>
      </c>
      <c r="AQ36" s="102">
        <f t="shared" si="16"/>
        <v>4859</v>
      </c>
      <c r="AR36" s="104">
        <f t="shared" si="17"/>
        <v>31852</v>
      </c>
      <c r="AS36" s="97"/>
      <c r="AT36" s="97"/>
    </row>
    <row r="37" spans="1:46" x14ac:dyDescent="0.2">
      <c r="A37" s="140">
        <f t="shared" si="18"/>
        <v>32</v>
      </c>
      <c r="B37" s="98">
        <v>3562030603</v>
      </c>
      <c r="C37" s="11">
        <v>5169</v>
      </c>
      <c r="D37" s="11" t="s">
        <v>162</v>
      </c>
      <c r="E37" s="11" t="s">
        <v>163</v>
      </c>
      <c r="F37" s="12">
        <v>43434</v>
      </c>
      <c r="G37" s="12" t="s">
        <v>139</v>
      </c>
      <c r="H37" s="12" t="s">
        <v>79</v>
      </c>
      <c r="I37" s="142" t="s">
        <v>164</v>
      </c>
      <c r="J37" s="9" t="s">
        <v>165</v>
      </c>
      <c r="K37" s="140">
        <v>27</v>
      </c>
      <c r="L37" s="140">
        <v>27</v>
      </c>
      <c r="M37" s="9">
        <v>0</v>
      </c>
      <c r="N37" s="9">
        <v>0</v>
      </c>
      <c r="O37" s="9">
        <f t="shared" si="0"/>
        <v>27</v>
      </c>
      <c r="P37" s="15">
        <v>19070</v>
      </c>
      <c r="Q37" s="15">
        <v>2041</v>
      </c>
      <c r="R37" s="9">
        <v>0</v>
      </c>
      <c r="S37" s="9">
        <v>0</v>
      </c>
      <c r="T37" s="9">
        <f t="shared" si="1"/>
        <v>21111</v>
      </c>
      <c r="U37" s="9">
        <f t="shared" si="2"/>
        <v>19070</v>
      </c>
      <c r="V37" s="9">
        <f t="shared" si="3"/>
        <v>2041</v>
      </c>
      <c r="W37" s="9">
        <f t="shared" si="4"/>
        <v>0</v>
      </c>
      <c r="X37" s="9">
        <f t="shared" si="5"/>
        <v>0</v>
      </c>
      <c r="Y37" s="9">
        <f t="shared" si="6"/>
        <v>21111</v>
      </c>
      <c r="Z37" s="9">
        <f t="shared" si="7"/>
        <v>1589</v>
      </c>
      <c r="AA37" s="9">
        <f t="shared" si="8"/>
        <v>1216</v>
      </c>
      <c r="AB37" s="11">
        <f t="shared" si="9"/>
        <v>23916</v>
      </c>
      <c r="AC37" s="11">
        <f t="shared" si="10"/>
        <v>0</v>
      </c>
      <c r="AD37" s="143">
        <f t="shared" si="28"/>
        <v>2434</v>
      </c>
      <c r="AE37" s="138">
        <v>0</v>
      </c>
      <c r="AF37" s="11">
        <f t="shared" si="11"/>
        <v>21482</v>
      </c>
      <c r="AG37" s="11">
        <v>0</v>
      </c>
      <c r="AH37" s="143">
        <f t="shared" si="29"/>
        <v>2637</v>
      </c>
      <c r="AI37" s="140">
        <v>0</v>
      </c>
      <c r="AJ37" s="11">
        <f t="shared" si="12"/>
        <v>175</v>
      </c>
      <c r="AK37" s="9">
        <v>0</v>
      </c>
      <c r="AL37" s="9">
        <v>500</v>
      </c>
      <c r="AM37" s="143">
        <f t="shared" si="22"/>
        <v>3312</v>
      </c>
      <c r="AN37" s="102">
        <f t="shared" si="13"/>
        <v>27228</v>
      </c>
      <c r="AO37" s="102">
        <f t="shared" si="14"/>
        <v>675</v>
      </c>
      <c r="AP37" s="102">
        <f t="shared" si="15"/>
        <v>27903</v>
      </c>
      <c r="AQ37" s="102">
        <f t="shared" si="16"/>
        <v>5023</v>
      </c>
      <c r="AR37" s="104">
        <f t="shared" si="17"/>
        <v>32926</v>
      </c>
      <c r="AS37" s="97"/>
      <c r="AT37" s="97"/>
    </row>
    <row r="38" spans="1:46" x14ac:dyDescent="0.2">
      <c r="A38" s="140">
        <f t="shared" si="18"/>
        <v>33</v>
      </c>
      <c r="B38" s="98">
        <v>3562030604</v>
      </c>
      <c r="C38" s="138">
        <v>5728</v>
      </c>
      <c r="D38" s="11" t="s">
        <v>178</v>
      </c>
      <c r="E38" s="11" t="s">
        <v>179</v>
      </c>
      <c r="F38" s="12">
        <v>43510</v>
      </c>
      <c r="G38" s="12" t="s">
        <v>139</v>
      </c>
      <c r="H38" s="12" t="s">
        <v>65</v>
      </c>
      <c r="I38" s="112" t="s">
        <v>180</v>
      </c>
      <c r="J38" s="113" t="s">
        <v>181</v>
      </c>
      <c r="K38" s="140">
        <v>27</v>
      </c>
      <c r="L38" s="140">
        <v>23.5</v>
      </c>
      <c r="M38" s="9">
        <v>0</v>
      </c>
      <c r="N38" s="9">
        <v>0</v>
      </c>
      <c r="O38" s="9">
        <f t="shared" si="0"/>
        <v>23.5</v>
      </c>
      <c r="P38" s="15">
        <v>19070</v>
      </c>
      <c r="Q38" s="15">
        <v>92</v>
      </c>
      <c r="R38" s="9">
        <v>0</v>
      </c>
      <c r="S38" s="9">
        <v>0</v>
      </c>
      <c r="T38" s="9">
        <f t="shared" si="1"/>
        <v>19162</v>
      </c>
      <c r="U38" s="9">
        <f t="shared" si="2"/>
        <v>16598</v>
      </c>
      <c r="V38" s="9">
        <f t="shared" si="3"/>
        <v>80</v>
      </c>
      <c r="W38" s="9">
        <f t="shared" si="4"/>
        <v>0</v>
      </c>
      <c r="X38" s="9">
        <f t="shared" si="5"/>
        <v>0</v>
      </c>
      <c r="Y38" s="9">
        <f t="shared" si="6"/>
        <v>16678</v>
      </c>
      <c r="Z38" s="9">
        <f t="shared" si="7"/>
        <v>1383</v>
      </c>
      <c r="AA38" s="9">
        <f t="shared" si="8"/>
        <v>961</v>
      </c>
      <c r="AB38" s="11">
        <f t="shared" si="9"/>
        <v>19022</v>
      </c>
      <c r="AC38" s="11">
        <f t="shared" si="10"/>
        <v>143</v>
      </c>
      <c r="AD38" s="143">
        <f t="shared" si="28"/>
        <v>2107</v>
      </c>
      <c r="AE38" s="138">
        <v>0</v>
      </c>
      <c r="AF38" s="11">
        <f t="shared" si="11"/>
        <v>16772</v>
      </c>
      <c r="AG38" s="11">
        <f t="shared" ref="AG38:AG51" si="30">ROUNDUP(AB38*3.25%,0)</f>
        <v>619</v>
      </c>
      <c r="AH38" s="143">
        <f t="shared" si="29"/>
        <v>2283</v>
      </c>
      <c r="AI38" s="140">
        <v>0</v>
      </c>
      <c r="AJ38" s="11">
        <f t="shared" si="12"/>
        <v>152</v>
      </c>
      <c r="AK38" s="9">
        <v>0</v>
      </c>
      <c r="AL38" s="9">
        <v>0</v>
      </c>
      <c r="AM38" s="143">
        <f t="shared" si="22"/>
        <v>3054</v>
      </c>
      <c r="AN38" s="102">
        <f t="shared" si="13"/>
        <v>22076</v>
      </c>
      <c r="AO38" s="102">
        <f t="shared" si="14"/>
        <v>588</v>
      </c>
      <c r="AP38" s="102">
        <f t="shared" si="15"/>
        <v>22664</v>
      </c>
      <c r="AQ38" s="102">
        <f t="shared" si="16"/>
        <v>4080</v>
      </c>
      <c r="AR38" s="104">
        <f t="shared" si="17"/>
        <v>26744</v>
      </c>
      <c r="AS38" s="97"/>
      <c r="AT38" s="97"/>
    </row>
    <row r="39" spans="1:46" x14ac:dyDescent="0.2">
      <c r="A39" s="140">
        <f t="shared" si="18"/>
        <v>34</v>
      </c>
      <c r="B39" s="98">
        <v>3562030605</v>
      </c>
      <c r="C39" s="9">
        <v>6190</v>
      </c>
      <c r="D39" s="11" t="s">
        <v>203</v>
      </c>
      <c r="E39" s="11" t="s">
        <v>204</v>
      </c>
      <c r="F39" s="12">
        <v>43591</v>
      </c>
      <c r="G39" s="12" t="s">
        <v>64</v>
      </c>
      <c r="H39" s="12" t="s">
        <v>65</v>
      </c>
      <c r="I39" s="112" t="s">
        <v>206</v>
      </c>
      <c r="J39" s="113" t="s">
        <v>207</v>
      </c>
      <c r="K39" s="140">
        <v>27</v>
      </c>
      <c r="L39" s="140">
        <v>25</v>
      </c>
      <c r="M39" s="9">
        <v>0</v>
      </c>
      <c r="N39" s="9">
        <v>0</v>
      </c>
      <c r="O39" s="9">
        <f t="shared" si="0"/>
        <v>25</v>
      </c>
      <c r="P39" s="15">
        <v>17234</v>
      </c>
      <c r="Q39" s="15">
        <v>0</v>
      </c>
      <c r="R39" s="9">
        <v>0</v>
      </c>
      <c r="S39" s="9">
        <v>0</v>
      </c>
      <c r="T39" s="9">
        <f t="shared" si="1"/>
        <v>17234</v>
      </c>
      <c r="U39" s="9">
        <f t="shared" si="2"/>
        <v>15957</v>
      </c>
      <c r="V39" s="9">
        <f t="shared" si="3"/>
        <v>0</v>
      </c>
      <c r="W39" s="9">
        <f t="shared" si="4"/>
        <v>0</v>
      </c>
      <c r="X39" s="9">
        <f t="shared" si="5"/>
        <v>0</v>
      </c>
      <c r="Y39" s="9">
        <f t="shared" si="6"/>
        <v>15957</v>
      </c>
      <c r="Z39" s="9">
        <f t="shared" si="7"/>
        <v>1330</v>
      </c>
      <c r="AA39" s="9">
        <f t="shared" si="8"/>
        <v>919</v>
      </c>
      <c r="AB39" s="11">
        <f t="shared" si="9"/>
        <v>18206</v>
      </c>
      <c r="AC39" s="11">
        <f t="shared" si="10"/>
        <v>137</v>
      </c>
      <c r="AD39" s="143">
        <f t="shared" si="28"/>
        <v>2025</v>
      </c>
      <c r="AE39" s="138">
        <v>0</v>
      </c>
      <c r="AF39" s="11">
        <f t="shared" si="11"/>
        <v>16044</v>
      </c>
      <c r="AG39" s="11">
        <f t="shared" si="30"/>
        <v>592</v>
      </c>
      <c r="AH39" s="143">
        <f t="shared" si="29"/>
        <v>2194</v>
      </c>
      <c r="AI39" s="140">
        <v>0</v>
      </c>
      <c r="AJ39" s="11">
        <f t="shared" si="12"/>
        <v>162</v>
      </c>
      <c r="AK39" s="9">
        <v>0</v>
      </c>
      <c r="AL39" s="9">
        <v>0</v>
      </c>
      <c r="AM39" s="143">
        <f t="shared" si="22"/>
        <v>2948</v>
      </c>
      <c r="AN39" s="102">
        <f t="shared" si="13"/>
        <v>21154</v>
      </c>
      <c r="AO39" s="102">
        <f t="shared" si="14"/>
        <v>625</v>
      </c>
      <c r="AP39" s="102">
        <f t="shared" si="15"/>
        <v>21779</v>
      </c>
      <c r="AQ39" s="102">
        <f t="shared" si="16"/>
        <v>3920</v>
      </c>
      <c r="AR39" s="125">
        <f t="shared" si="17"/>
        <v>25699</v>
      </c>
      <c r="AS39" s="97"/>
      <c r="AT39" s="97"/>
    </row>
    <row r="40" spans="1:46" x14ac:dyDescent="0.2">
      <c r="A40" s="140">
        <f t="shared" si="18"/>
        <v>35</v>
      </c>
      <c r="B40" s="98">
        <v>3562030606</v>
      </c>
      <c r="C40" s="138">
        <v>6188</v>
      </c>
      <c r="D40" s="11" t="s">
        <v>193</v>
      </c>
      <c r="E40" s="11" t="s">
        <v>194</v>
      </c>
      <c r="F40" s="12">
        <v>43579</v>
      </c>
      <c r="G40" s="12" t="s">
        <v>64</v>
      </c>
      <c r="H40" s="12" t="s">
        <v>65</v>
      </c>
      <c r="I40" s="112" t="s">
        <v>195</v>
      </c>
      <c r="J40" s="140">
        <v>6928992988</v>
      </c>
      <c r="K40" s="140">
        <v>27</v>
      </c>
      <c r="L40" s="140">
        <v>21</v>
      </c>
      <c r="M40" s="9">
        <v>0</v>
      </c>
      <c r="N40" s="9">
        <v>0</v>
      </c>
      <c r="O40" s="9">
        <f t="shared" si="0"/>
        <v>21</v>
      </c>
      <c r="P40" s="15">
        <v>17234</v>
      </c>
      <c r="Q40" s="15">
        <v>0</v>
      </c>
      <c r="R40" s="9">
        <v>0</v>
      </c>
      <c r="S40" s="9">
        <v>0</v>
      </c>
      <c r="T40" s="9">
        <f t="shared" si="1"/>
        <v>17234</v>
      </c>
      <c r="U40" s="9">
        <f t="shared" si="2"/>
        <v>13404</v>
      </c>
      <c r="V40" s="9">
        <f t="shared" si="3"/>
        <v>0</v>
      </c>
      <c r="W40" s="9">
        <f t="shared" si="4"/>
        <v>0</v>
      </c>
      <c r="X40" s="9">
        <f t="shared" si="5"/>
        <v>0</v>
      </c>
      <c r="Y40" s="9">
        <f t="shared" si="6"/>
        <v>13404</v>
      </c>
      <c r="Z40" s="9">
        <f t="shared" si="7"/>
        <v>1117</v>
      </c>
      <c r="AA40" s="9">
        <f t="shared" si="8"/>
        <v>772</v>
      </c>
      <c r="AB40" s="11">
        <f t="shared" si="9"/>
        <v>15293</v>
      </c>
      <c r="AC40" s="11">
        <f t="shared" si="10"/>
        <v>115</v>
      </c>
      <c r="AD40" s="143">
        <f>ROUND((AB40-V40-Z40)*12%,0)</f>
        <v>1701</v>
      </c>
      <c r="AE40" s="138">
        <v>0</v>
      </c>
      <c r="AF40" s="11">
        <f t="shared" si="11"/>
        <v>13477</v>
      </c>
      <c r="AG40" s="11">
        <f t="shared" si="30"/>
        <v>498</v>
      </c>
      <c r="AH40" s="143">
        <f>ROUND((AB40-V40-Z40)*13%,0)</f>
        <v>1843</v>
      </c>
      <c r="AI40" s="140">
        <v>0</v>
      </c>
      <c r="AJ40" s="11">
        <f t="shared" si="12"/>
        <v>136</v>
      </c>
      <c r="AK40" s="9">
        <v>0</v>
      </c>
      <c r="AL40" s="9">
        <v>0</v>
      </c>
      <c r="AM40" s="143">
        <f t="shared" si="22"/>
        <v>2477</v>
      </c>
      <c r="AN40" s="102">
        <f t="shared" si="13"/>
        <v>17770</v>
      </c>
      <c r="AO40" s="102">
        <f t="shared" si="14"/>
        <v>525</v>
      </c>
      <c r="AP40" s="102">
        <f t="shared" si="15"/>
        <v>18295</v>
      </c>
      <c r="AQ40" s="102">
        <f t="shared" si="16"/>
        <v>3293</v>
      </c>
      <c r="AR40" s="104">
        <f t="shared" si="17"/>
        <v>21588</v>
      </c>
      <c r="AS40" s="97"/>
      <c r="AT40" s="97"/>
    </row>
    <row r="41" spans="1:46" x14ac:dyDescent="0.2">
      <c r="A41" s="140">
        <f t="shared" si="18"/>
        <v>36</v>
      </c>
      <c r="B41" s="98">
        <v>3562030607</v>
      </c>
      <c r="C41" s="138">
        <v>6187</v>
      </c>
      <c r="D41" s="11" t="s">
        <v>188</v>
      </c>
      <c r="E41" s="11" t="s">
        <v>189</v>
      </c>
      <c r="F41" s="12">
        <v>43582</v>
      </c>
      <c r="G41" s="12" t="s">
        <v>64</v>
      </c>
      <c r="H41" s="12" t="s">
        <v>65</v>
      </c>
      <c r="I41" s="145" t="s">
        <v>190</v>
      </c>
      <c r="J41" s="113" t="s">
        <v>191</v>
      </c>
      <c r="K41" s="140">
        <v>27</v>
      </c>
      <c r="L41" s="140">
        <v>27</v>
      </c>
      <c r="M41" s="9">
        <v>0</v>
      </c>
      <c r="N41" s="9">
        <v>0</v>
      </c>
      <c r="O41" s="9">
        <f t="shared" si="0"/>
        <v>27</v>
      </c>
      <c r="P41" s="15">
        <v>17234</v>
      </c>
      <c r="Q41" s="15">
        <v>0</v>
      </c>
      <c r="R41" s="9">
        <v>0</v>
      </c>
      <c r="S41" s="9">
        <v>0</v>
      </c>
      <c r="T41" s="9">
        <f t="shared" si="1"/>
        <v>17234</v>
      </c>
      <c r="U41" s="9">
        <f t="shared" si="2"/>
        <v>17234</v>
      </c>
      <c r="V41" s="9">
        <f t="shared" si="3"/>
        <v>0</v>
      </c>
      <c r="W41" s="9">
        <f t="shared" si="4"/>
        <v>0</v>
      </c>
      <c r="X41" s="9">
        <f t="shared" si="5"/>
        <v>0</v>
      </c>
      <c r="Y41" s="9">
        <f t="shared" si="6"/>
        <v>17234</v>
      </c>
      <c r="Z41" s="9">
        <f t="shared" si="7"/>
        <v>1436</v>
      </c>
      <c r="AA41" s="9">
        <f t="shared" si="8"/>
        <v>993</v>
      </c>
      <c r="AB41" s="11">
        <f t="shared" si="9"/>
        <v>19663</v>
      </c>
      <c r="AC41" s="11">
        <f t="shared" si="10"/>
        <v>148</v>
      </c>
      <c r="AD41" s="143">
        <f t="shared" ref="AD41:AD47" si="31">ROUND((AB41-V41-Z41)*12%,0)</f>
        <v>2187</v>
      </c>
      <c r="AE41" s="138">
        <v>0</v>
      </c>
      <c r="AF41" s="11">
        <f t="shared" si="11"/>
        <v>17328</v>
      </c>
      <c r="AG41" s="11">
        <f t="shared" si="30"/>
        <v>640</v>
      </c>
      <c r="AH41" s="143">
        <f t="shared" ref="AH41:AH47" si="32">ROUND((AB41-V41-Z41)*13%,0)</f>
        <v>2370</v>
      </c>
      <c r="AI41" s="140">
        <v>0</v>
      </c>
      <c r="AJ41" s="11">
        <f t="shared" si="12"/>
        <v>175</v>
      </c>
      <c r="AK41" s="9">
        <v>0</v>
      </c>
      <c r="AL41" s="9">
        <v>0</v>
      </c>
      <c r="AM41" s="143">
        <f t="shared" si="22"/>
        <v>3185</v>
      </c>
      <c r="AN41" s="102">
        <f t="shared" si="13"/>
        <v>22848</v>
      </c>
      <c r="AO41" s="102">
        <f t="shared" si="14"/>
        <v>675</v>
      </c>
      <c r="AP41" s="102">
        <f t="shared" si="15"/>
        <v>23523</v>
      </c>
      <c r="AQ41" s="102">
        <f t="shared" si="16"/>
        <v>4234</v>
      </c>
      <c r="AR41" s="104">
        <f t="shared" si="17"/>
        <v>27757</v>
      </c>
      <c r="AS41" s="97"/>
      <c r="AT41" s="97"/>
    </row>
    <row r="42" spans="1:46" x14ac:dyDescent="0.2">
      <c r="A42" s="140">
        <f t="shared" si="18"/>
        <v>37</v>
      </c>
      <c r="B42" s="98">
        <v>3562030608</v>
      </c>
      <c r="C42" s="9">
        <v>6189</v>
      </c>
      <c r="D42" s="11" t="s">
        <v>198</v>
      </c>
      <c r="E42" s="11" t="s">
        <v>199</v>
      </c>
      <c r="F42" s="12">
        <v>43580</v>
      </c>
      <c r="G42" s="12" t="s">
        <v>64</v>
      </c>
      <c r="H42" s="12" t="s">
        <v>65</v>
      </c>
      <c r="I42" s="145" t="s">
        <v>200</v>
      </c>
      <c r="J42" s="113" t="s">
        <v>201</v>
      </c>
      <c r="K42" s="140">
        <v>27</v>
      </c>
      <c r="L42" s="140">
        <v>22.5</v>
      </c>
      <c r="M42" s="9">
        <v>0</v>
      </c>
      <c r="N42" s="9">
        <v>0</v>
      </c>
      <c r="O42" s="9">
        <f t="shared" si="0"/>
        <v>22.5</v>
      </c>
      <c r="P42" s="15">
        <v>17234</v>
      </c>
      <c r="Q42" s="15">
        <v>0</v>
      </c>
      <c r="R42" s="9">
        <v>0</v>
      </c>
      <c r="S42" s="9">
        <v>0</v>
      </c>
      <c r="T42" s="9">
        <f t="shared" si="1"/>
        <v>17234</v>
      </c>
      <c r="U42" s="9">
        <f t="shared" si="2"/>
        <v>14362</v>
      </c>
      <c r="V42" s="9">
        <f t="shared" si="3"/>
        <v>0</v>
      </c>
      <c r="W42" s="9">
        <f t="shared" si="4"/>
        <v>0</v>
      </c>
      <c r="X42" s="9">
        <f t="shared" si="5"/>
        <v>0</v>
      </c>
      <c r="Y42" s="9">
        <f t="shared" si="6"/>
        <v>14362</v>
      </c>
      <c r="Z42" s="9">
        <f t="shared" si="7"/>
        <v>1197</v>
      </c>
      <c r="AA42" s="9">
        <f t="shared" si="8"/>
        <v>827</v>
      </c>
      <c r="AB42" s="11">
        <f t="shared" si="9"/>
        <v>16386</v>
      </c>
      <c r="AC42" s="11">
        <f t="shared" si="10"/>
        <v>123</v>
      </c>
      <c r="AD42" s="143">
        <f t="shared" si="31"/>
        <v>1823</v>
      </c>
      <c r="AE42" s="138">
        <v>0</v>
      </c>
      <c r="AF42" s="11">
        <f t="shared" si="11"/>
        <v>14440</v>
      </c>
      <c r="AG42" s="11">
        <f t="shared" si="30"/>
        <v>533</v>
      </c>
      <c r="AH42" s="143">
        <f t="shared" si="32"/>
        <v>1975</v>
      </c>
      <c r="AI42" s="140">
        <v>0</v>
      </c>
      <c r="AJ42" s="11">
        <f t="shared" si="12"/>
        <v>146</v>
      </c>
      <c r="AK42" s="9">
        <v>0</v>
      </c>
      <c r="AL42" s="9">
        <v>0</v>
      </c>
      <c r="AM42" s="143">
        <f t="shared" si="22"/>
        <v>2654</v>
      </c>
      <c r="AN42" s="102">
        <f t="shared" si="13"/>
        <v>19040</v>
      </c>
      <c r="AO42" s="102">
        <f t="shared" si="14"/>
        <v>563</v>
      </c>
      <c r="AP42" s="102">
        <f t="shared" si="15"/>
        <v>19603</v>
      </c>
      <c r="AQ42" s="102">
        <f t="shared" si="16"/>
        <v>3529</v>
      </c>
      <c r="AR42" s="104">
        <f t="shared" si="17"/>
        <v>23132</v>
      </c>
      <c r="AS42" s="97"/>
      <c r="AT42" s="97"/>
    </row>
    <row r="43" spans="1:46" x14ac:dyDescent="0.2">
      <c r="A43" s="140">
        <f t="shared" si="18"/>
        <v>38</v>
      </c>
      <c r="B43" s="98">
        <v>3562030613</v>
      </c>
      <c r="C43" s="9">
        <v>6193</v>
      </c>
      <c r="D43" s="11" t="s">
        <v>219</v>
      </c>
      <c r="E43" s="11" t="s">
        <v>220</v>
      </c>
      <c r="F43" s="12">
        <v>43585</v>
      </c>
      <c r="G43" s="12" t="s">
        <v>64</v>
      </c>
      <c r="H43" s="12" t="s">
        <v>65</v>
      </c>
      <c r="I43" s="112" t="s">
        <v>312</v>
      </c>
      <c r="J43" s="113" t="s">
        <v>222</v>
      </c>
      <c r="K43" s="140">
        <v>27</v>
      </c>
      <c r="L43" s="140">
        <v>25</v>
      </c>
      <c r="M43" s="9">
        <v>0</v>
      </c>
      <c r="N43" s="9">
        <v>0</v>
      </c>
      <c r="O43" s="9">
        <f t="shared" si="0"/>
        <v>25</v>
      </c>
      <c r="P43" s="15">
        <v>17234</v>
      </c>
      <c r="Q43" s="15">
        <v>0</v>
      </c>
      <c r="R43" s="9">
        <v>0</v>
      </c>
      <c r="S43" s="9">
        <v>0</v>
      </c>
      <c r="T43" s="9">
        <f t="shared" si="1"/>
        <v>17234</v>
      </c>
      <c r="U43" s="9">
        <f t="shared" si="2"/>
        <v>15957</v>
      </c>
      <c r="V43" s="9">
        <f t="shared" si="3"/>
        <v>0</v>
      </c>
      <c r="W43" s="9">
        <f t="shared" si="4"/>
        <v>0</v>
      </c>
      <c r="X43" s="9">
        <f t="shared" si="5"/>
        <v>0</v>
      </c>
      <c r="Y43" s="9">
        <f t="shared" si="6"/>
        <v>15957</v>
      </c>
      <c r="Z43" s="9">
        <f t="shared" si="7"/>
        <v>1330</v>
      </c>
      <c r="AA43" s="9">
        <f t="shared" si="8"/>
        <v>919</v>
      </c>
      <c r="AB43" s="11">
        <f t="shared" si="9"/>
        <v>18206</v>
      </c>
      <c r="AC43" s="11">
        <f t="shared" si="10"/>
        <v>137</v>
      </c>
      <c r="AD43" s="143">
        <f t="shared" si="31"/>
        <v>2025</v>
      </c>
      <c r="AE43" s="138">
        <v>0</v>
      </c>
      <c r="AF43" s="11">
        <f t="shared" si="11"/>
        <v>16044</v>
      </c>
      <c r="AG43" s="11">
        <f t="shared" si="30"/>
        <v>592</v>
      </c>
      <c r="AH43" s="143">
        <f t="shared" si="32"/>
        <v>2194</v>
      </c>
      <c r="AI43" s="140">
        <v>0</v>
      </c>
      <c r="AJ43" s="11">
        <f t="shared" si="12"/>
        <v>162</v>
      </c>
      <c r="AK43" s="9">
        <v>0</v>
      </c>
      <c r="AL43" s="9">
        <v>0</v>
      </c>
      <c r="AM43" s="143">
        <f t="shared" si="22"/>
        <v>2948</v>
      </c>
      <c r="AN43" s="102">
        <f t="shared" si="13"/>
        <v>21154</v>
      </c>
      <c r="AO43" s="102">
        <f t="shared" si="14"/>
        <v>625</v>
      </c>
      <c r="AP43" s="102">
        <f t="shared" si="15"/>
        <v>21779</v>
      </c>
      <c r="AQ43" s="102">
        <f t="shared" si="16"/>
        <v>3920</v>
      </c>
      <c r="AR43" s="144">
        <f t="shared" si="17"/>
        <v>25699</v>
      </c>
      <c r="AS43" s="97"/>
      <c r="AT43" s="97"/>
    </row>
    <row r="44" spans="1:46" x14ac:dyDescent="0.2">
      <c r="A44" s="140">
        <f t="shared" si="18"/>
        <v>39</v>
      </c>
      <c r="B44" s="98">
        <v>3562030622</v>
      </c>
      <c r="C44" s="9">
        <v>6785</v>
      </c>
      <c r="D44" s="11" t="s">
        <v>313</v>
      </c>
      <c r="E44" s="11" t="s">
        <v>314</v>
      </c>
      <c r="F44" s="12">
        <v>43720</v>
      </c>
      <c r="G44" s="12" t="s">
        <v>64</v>
      </c>
      <c r="H44" s="12" t="s">
        <v>65</v>
      </c>
      <c r="I44" s="122" t="s">
        <v>315</v>
      </c>
      <c r="J44" s="123" t="s">
        <v>316</v>
      </c>
      <c r="K44" s="140">
        <v>27</v>
      </c>
      <c r="L44" s="140">
        <v>27</v>
      </c>
      <c r="M44" s="9">
        <v>0</v>
      </c>
      <c r="N44" s="9">
        <v>0</v>
      </c>
      <c r="O44" s="9">
        <f t="shared" si="0"/>
        <v>27</v>
      </c>
      <c r="P44" s="15">
        <v>17234</v>
      </c>
      <c r="Q44" s="15">
        <v>0</v>
      </c>
      <c r="R44" s="9">
        <v>0</v>
      </c>
      <c r="S44" s="9">
        <v>0</v>
      </c>
      <c r="T44" s="9">
        <f t="shared" si="1"/>
        <v>17234</v>
      </c>
      <c r="U44" s="9">
        <f t="shared" si="2"/>
        <v>17234</v>
      </c>
      <c r="V44" s="9">
        <f t="shared" si="3"/>
        <v>0</v>
      </c>
      <c r="W44" s="9">
        <f t="shared" si="4"/>
        <v>0</v>
      </c>
      <c r="X44" s="9">
        <f t="shared" si="5"/>
        <v>0</v>
      </c>
      <c r="Y44" s="9">
        <f t="shared" si="6"/>
        <v>17234</v>
      </c>
      <c r="Z44" s="9">
        <f t="shared" si="7"/>
        <v>1436</v>
      </c>
      <c r="AA44" s="9">
        <f t="shared" si="8"/>
        <v>993</v>
      </c>
      <c r="AB44" s="11">
        <f t="shared" si="9"/>
        <v>19663</v>
      </c>
      <c r="AC44" s="11">
        <f t="shared" si="10"/>
        <v>148</v>
      </c>
      <c r="AD44" s="143">
        <f t="shared" si="31"/>
        <v>2187</v>
      </c>
      <c r="AE44" s="138">
        <v>0</v>
      </c>
      <c r="AF44" s="11">
        <f t="shared" si="11"/>
        <v>17328</v>
      </c>
      <c r="AG44" s="11">
        <f t="shared" si="30"/>
        <v>640</v>
      </c>
      <c r="AH44" s="143">
        <f t="shared" si="32"/>
        <v>2370</v>
      </c>
      <c r="AI44" s="140">
        <v>0</v>
      </c>
      <c r="AJ44" s="11">
        <f t="shared" si="12"/>
        <v>175</v>
      </c>
      <c r="AK44" s="9">
        <v>0</v>
      </c>
      <c r="AL44" s="9">
        <v>0</v>
      </c>
      <c r="AM44" s="143">
        <f t="shared" si="22"/>
        <v>3185</v>
      </c>
      <c r="AN44" s="102">
        <f t="shared" si="13"/>
        <v>22848</v>
      </c>
      <c r="AO44" s="102">
        <f t="shared" si="14"/>
        <v>675</v>
      </c>
      <c r="AP44" s="102">
        <f t="shared" si="15"/>
        <v>23523</v>
      </c>
      <c r="AQ44" s="102">
        <f t="shared" si="16"/>
        <v>4234</v>
      </c>
      <c r="AR44" s="144">
        <f t="shared" si="17"/>
        <v>27757</v>
      </c>
      <c r="AS44" s="97"/>
      <c r="AT44" s="97"/>
    </row>
    <row r="45" spans="1:46" x14ac:dyDescent="0.2">
      <c r="A45" s="140">
        <f t="shared" si="18"/>
        <v>40</v>
      </c>
      <c r="B45" s="98">
        <v>3562033965</v>
      </c>
      <c r="C45" s="9"/>
      <c r="D45" s="11" t="s">
        <v>166</v>
      </c>
      <c r="E45" s="11" t="s">
        <v>317</v>
      </c>
      <c r="F45" s="12">
        <v>43876</v>
      </c>
      <c r="G45" s="12" t="s">
        <v>64</v>
      </c>
      <c r="H45" s="12" t="s">
        <v>65</v>
      </c>
      <c r="I45" s="122" t="s">
        <v>318</v>
      </c>
      <c r="J45" s="123" t="s">
        <v>319</v>
      </c>
      <c r="K45" s="140">
        <v>27</v>
      </c>
      <c r="L45" s="140">
        <v>26</v>
      </c>
      <c r="M45" s="9">
        <v>0</v>
      </c>
      <c r="N45" s="9">
        <v>0</v>
      </c>
      <c r="O45" s="9">
        <f t="shared" si="0"/>
        <v>26</v>
      </c>
      <c r="P45" s="15">
        <v>17234</v>
      </c>
      <c r="Q45" s="15">
        <v>0</v>
      </c>
      <c r="R45" s="9">
        <v>0</v>
      </c>
      <c r="S45" s="9">
        <v>0</v>
      </c>
      <c r="T45" s="9">
        <f t="shared" si="1"/>
        <v>17234</v>
      </c>
      <c r="U45" s="9">
        <f t="shared" si="2"/>
        <v>16596</v>
      </c>
      <c r="V45" s="9">
        <f t="shared" si="3"/>
        <v>0</v>
      </c>
      <c r="W45" s="9">
        <f t="shared" si="4"/>
        <v>0</v>
      </c>
      <c r="X45" s="9">
        <f t="shared" si="5"/>
        <v>0</v>
      </c>
      <c r="Y45" s="9">
        <f t="shared" si="6"/>
        <v>16596</v>
      </c>
      <c r="Z45" s="9">
        <f t="shared" si="7"/>
        <v>1383</v>
      </c>
      <c r="AA45" s="9">
        <f t="shared" si="8"/>
        <v>956</v>
      </c>
      <c r="AB45" s="11">
        <f t="shared" si="9"/>
        <v>18935</v>
      </c>
      <c r="AC45" s="11">
        <f t="shared" si="10"/>
        <v>143</v>
      </c>
      <c r="AD45" s="143">
        <f t="shared" si="31"/>
        <v>2106</v>
      </c>
      <c r="AE45" s="138">
        <v>0</v>
      </c>
      <c r="AF45" s="11">
        <f t="shared" si="11"/>
        <v>16686</v>
      </c>
      <c r="AG45" s="11">
        <f t="shared" si="30"/>
        <v>616</v>
      </c>
      <c r="AH45" s="143">
        <f t="shared" si="32"/>
        <v>2282</v>
      </c>
      <c r="AI45" s="140">
        <v>0</v>
      </c>
      <c r="AJ45" s="11">
        <f t="shared" si="12"/>
        <v>169</v>
      </c>
      <c r="AK45" s="9">
        <v>0</v>
      </c>
      <c r="AL45" s="9">
        <v>0</v>
      </c>
      <c r="AM45" s="143">
        <f t="shared" si="22"/>
        <v>3067</v>
      </c>
      <c r="AN45" s="102">
        <f t="shared" si="13"/>
        <v>22002</v>
      </c>
      <c r="AO45" s="102">
        <f t="shared" si="14"/>
        <v>650</v>
      </c>
      <c r="AP45" s="102">
        <f t="shared" si="15"/>
        <v>22652</v>
      </c>
      <c r="AQ45" s="102">
        <f t="shared" si="16"/>
        <v>4077</v>
      </c>
      <c r="AR45" s="144">
        <f t="shared" si="17"/>
        <v>26729</v>
      </c>
      <c r="AS45" s="97"/>
      <c r="AT45" s="97"/>
    </row>
    <row r="46" spans="1:46" x14ac:dyDescent="0.2">
      <c r="A46" s="140">
        <f t="shared" si="18"/>
        <v>41</v>
      </c>
      <c r="B46" s="98">
        <v>3562041796</v>
      </c>
      <c r="C46" s="9"/>
      <c r="D46" s="11" t="s">
        <v>402</v>
      </c>
      <c r="E46" s="11" t="s">
        <v>403</v>
      </c>
      <c r="F46" s="12" t="s">
        <v>404</v>
      </c>
      <c r="G46" s="12" t="s">
        <v>64</v>
      </c>
      <c r="H46" s="12" t="s">
        <v>65</v>
      </c>
      <c r="I46" s="126" t="s">
        <v>405</v>
      </c>
      <c r="J46" s="126" t="s">
        <v>406</v>
      </c>
      <c r="K46" s="140">
        <v>27</v>
      </c>
      <c r="L46" s="140">
        <v>26</v>
      </c>
      <c r="M46" s="9">
        <v>0</v>
      </c>
      <c r="N46" s="9">
        <v>0</v>
      </c>
      <c r="O46" s="9">
        <f t="shared" si="0"/>
        <v>26</v>
      </c>
      <c r="P46" s="15">
        <v>17234</v>
      </c>
      <c r="Q46" s="15">
        <v>0</v>
      </c>
      <c r="R46" s="9">
        <v>0</v>
      </c>
      <c r="S46" s="9">
        <v>0</v>
      </c>
      <c r="T46" s="9">
        <f t="shared" si="1"/>
        <v>17234</v>
      </c>
      <c r="U46" s="9">
        <f t="shared" si="2"/>
        <v>16596</v>
      </c>
      <c r="V46" s="9">
        <f t="shared" si="3"/>
        <v>0</v>
      </c>
      <c r="W46" s="9">
        <f t="shared" si="4"/>
        <v>0</v>
      </c>
      <c r="X46" s="9">
        <f t="shared" si="5"/>
        <v>0</v>
      </c>
      <c r="Y46" s="9">
        <f t="shared" si="6"/>
        <v>16596</v>
      </c>
      <c r="Z46" s="9">
        <f t="shared" si="7"/>
        <v>1383</v>
      </c>
      <c r="AA46" s="9">
        <f t="shared" si="8"/>
        <v>956</v>
      </c>
      <c r="AB46" s="11">
        <f t="shared" si="9"/>
        <v>18935</v>
      </c>
      <c r="AC46" s="11">
        <f t="shared" si="10"/>
        <v>143</v>
      </c>
      <c r="AD46" s="143">
        <f t="shared" si="31"/>
        <v>2106</v>
      </c>
      <c r="AE46" s="138">
        <v>0</v>
      </c>
      <c r="AF46" s="11">
        <f t="shared" si="11"/>
        <v>16686</v>
      </c>
      <c r="AG46" s="11">
        <f t="shared" si="30"/>
        <v>616</v>
      </c>
      <c r="AH46" s="143">
        <f t="shared" si="32"/>
        <v>2282</v>
      </c>
      <c r="AI46" s="140">
        <v>0</v>
      </c>
      <c r="AJ46" s="11">
        <f t="shared" si="12"/>
        <v>169</v>
      </c>
      <c r="AK46" s="9">
        <v>0</v>
      </c>
      <c r="AL46" s="9">
        <v>0</v>
      </c>
      <c r="AM46" s="143">
        <f t="shared" si="22"/>
        <v>3067</v>
      </c>
      <c r="AN46" s="102">
        <f t="shared" si="13"/>
        <v>22002</v>
      </c>
      <c r="AO46" s="102">
        <f t="shared" si="14"/>
        <v>650</v>
      </c>
      <c r="AP46" s="102">
        <f t="shared" si="15"/>
        <v>22652</v>
      </c>
      <c r="AQ46" s="102">
        <f t="shared" si="16"/>
        <v>4077</v>
      </c>
      <c r="AR46" s="125">
        <f t="shared" si="17"/>
        <v>26729</v>
      </c>
      <c r="AS46" s="97"/>
      <c r="AT46" s="97"/>
    </row>
    <row r="47" spans="1:46" x14ac:dyDescent="0.2">
      <c r="A47" s="140">
        <f t="shared" si="18"/>
        <v>42</v>
      </c>
      <c r="B47" s="98">
        <v>3562047404</v>
      </c>
      <c r="C47" s="9"/>
      <c r="D47" s="11" t="s">
        <v>407</v>
      </c>
      <c r="E47" s="11" t="s">
        <v>408</v>
      </c>
      <c r="F47" s="12">
        <v>44263</v>
      </c>
      <c r="G47" s="12" t="s">
        <v>139</v>
      </c>
      <c r="H47" s="12" t="s">
        <v>79</v>
      </c>
      <c r="I47" s="126" t="s">
        <v>409</v>
      </c>
      <c r="J47" s="126">
        <v>6930985511</v>
      </c>
      <c r="K47" s="140">
        <v>27</v>
      </c>
      <c r="L47" s="140">
        <v>26</v>
      </c>
      <c r="M47" s="9">
        <v>0</v>
      </c>
      <c r="N47" s="9">
        <v>0</v>
      </c>
      <c r="O47" s="9">
        <f t="shared" si="0"/>
        <v>26</v>
      </c>
      <c r="P47" s="15">
        <v>18993</v>
      </c>
      <c r="Q47" s="15">
        <v>1019</v>
      </c>
      <c r="R47" s="9">
        <v>0</v>
      </c>
      <c r="S47" s="9">
        <v>0</v>
      </c>
      <c r="T47" s="9">
        <f t="shared" si="1"/>
        <v>20012</v>
      </c>
      <c r="U47" s="9">
        <f t="shared" si="2"/>
        <v>18290</v>
      </c>
      <c r="V47" s="9">
        <f t="shared" si="3"/>
        <v>981</v>
      </c>
      <c r="W47" s="9">
        <f t="shared" si="4"/>
        <v>0</v>
      </c>
      <c r="X47" s="9">
        <f t="shared" si="5"/>
        <v>0</v>
      </c>
      <c r="Y47" s="9">
        <f t="shared" si="6"/>
        <v>19271</v>
      </c>
      <c r="Z47" s="9">
        <f t="shared" si="7"/>
        <v>1524</v>
      </c>
      <c r="AA47" s="9">
        <f t="shared" si="8"/>
        <v>1110</v>
      </c>
      <c r="AB47" s="11">
        <f t="shared" si="9"/>
        <v>21905</v>
      </c>
      <c r="AC47" s="11">
        <f t="shared" si="10"/>
        <v>165</v>
      </c>
      <c r="AD47" s="143">
        <f t="shared" si="31"/>
        <v>2328</v>
      </c>
      <c r="AE47" s="138">
        <v>0</v>
      </c>
      <c r="AF47" s="11">
        <f t="shared" si="11"/>
        <v>19412</v>
      </c>
      <c r="AG47" s="11">
        <f t="shared" si="30"/>
        <v>712</v>
      </c>
      <c r="AH47" s="143">
        <f t="shared" si="32"/>
        <v>2522</v>
      </c>
      <c r="AI47" s="140">
        <v>0</v>
      </c>
      <c r="AJ47" s="11">
        <f t="shared" si="12"/>
        <v>169</v>
      </c>
      <c r="AK47" s="9">
        <v>0</v>
      </c>
      <c r="AL47" s="9">
        <v>0</v>
      </c>
      <c r="AM47" s="143">
        <f t="shared" si="22"/>
        <v>3403</v>
      </c>
      <c r="AN47" s="102">
        <f t="shared" si="13"/>
        <v>25308</v>
      </c>
      <c r="AO47" s="102">
        <f t="shared" si="14"/>
        <v>650</v>
      </c>
      <c r="AP47" s="102">
        <f t="shared" si="15"/>
        <v>25958</v>
      </c>
      <c r="AQ47" s="102">
        <f t="shared" si="16"/>
        <v>4672</v>
      </c>
      <c r="AR47" s="125">
        <f t="shared" si="17"/>
        <v>30630</v>
      </c>
      <c r="AS47" s="97"/>
      <c r="AT47" s="97"/>
    </row>
    <row r="48" spans="1:46" s="136" customFormat="1" x14ac:dyDescent="0.2">
      <c r="A48" s="140">
        <f t="shared" si="18"/>
        <v>43</v>
      </c>
      <c r="B48" s="98">
        <v>3562054967</v>
      </c>
      <c r="C48" s="140"/>
      <c r="D48" s="11" t="s">
        <v>412</v>
      </c>
      <c r="E48" s="11" t="s">
        <v>414</v>
      </c>
      <c r="F48" s="12" t="s">
        <v>413</v>
      </c>
      <c r="G48" s="12" t="s">
        <v>139</v>
      </c>
      <c r="H48" s="12" t="s">
        <v>79</v>
      </c>
      <c r="I48" s="126" t="s">
        <v>415</v>
      </c>
      <c r="J48" s="126" t="s">
        <v>416</v>
      </c>
      <c r="K48" s="140">
        <v>27</v>
      </c>
      <c r="L48" s="140">
        <v>17</v>
      </c>
      <c r="M48" s="9">
        <v>0</v>
      </c>
      <c r="N48" s="9">
        <v>0</v>
      </c>
      <c r="O48" s="9">
        <f t="shared" si="0"/>
        <v>17</v>
      </c>
      <c r="P48" s="15">
        <v>18993</v>
      </c>
      <c r="Q48" s="15">
        <v>0</v>
      </c>
      <c r="R48" s="9">
        <v>0</v>
      </c>
      <c r="S48" s="9">
        <v>0</v>
      </c>
      <c r="T48" s="9">
        <f t="shared" si="1"/>
        <v>18993</v>
      </c>
      <c r="U48" s="9">
        <f t="shared" si="2"/>
        <v>11959</v>
      </c>
      <c r="V48" s="9">
        <f t="shared" si="3"/>
        <v>0</v>
      </c>
      <c r="W48" s="9">
        <f t="shared" si="4"/>
        <v>0</v>
      </c>
      <c r="X48" s="9">
        <f t="shared" si="5"/>
        <v>0</v>
      </c>
      <c r="Y48" s="9">
        <f t="shared" si="6"/>
        <v>11959</v>
      </c>
      <c r="Z48" s="9">
        <f t="shared" si="7"/>
        <v>997</v>
      </c>
      <c r="AA48" s="9">
        <f t="shared" si="8"/>
        <v>689</v>
      </c>
      <c r="AB48" s="11">
        <f t="shared" si="9"/>
        <v>13645</v>
      </c>
      <c r="AC48" s="11">
        <f t="shared" si="10"/>
        <v>103</v>
      </c>
      <c r="AD48" s="143">
        <f>ROUND((AB48-V48-Z48)*12%,0)</f>
        <v>1518</v>
      </c>
      <c r="AE48" s="138">
        <v>0</v>
      </c>
      <c r="AF48" s="11">
        <f t="shared" si="11"/>
        <v>12024</v>
      </c>
      <c r="AG48" s="11">
        <f t="shared" si="30"/>
        <v>444</v>
      </c>
      <c r="AH48" s="143">
        <f>ROUND((AB48-V48-Z48)*13%,0)</f>
        <v>1644</v>
      </c>
      <c r="AI48" s="140">
        <v>0</v>
      </c>
      <c r="AJ48" s="11">
        <f t="shared" si="12"/>
        <v>110</v>
      </c>
      <c r="AK48" s="9">
        <v>0</v>
      </c>
      <c r="AL48" s="9">
        <v>0</v>
      </c>
      <c r="AM48" s="143">
        <f t="shared" si="22"/>
        <v>2198</v>
      </c>
      <c r="AN48" s="102">
        <f t="shared" si="13"/>
        <v>15843</v>
      </c>
      <c r="AO48" s="102">
        <f t="shared" si="14"/>
        <v>425</v>
      </c>
      <c r="AP48" s="102">
        <f t="shared" si="15"/>
        <v>16268</v>
      </c>
      <c r="AQ48" s="102">
        <f t="shared" si="16"/>
        <v>2928</v>
      </c>
      <c r="AR48" s="125">
        <f t="shared" si="17"/>
        <v>19196</v>
      </c>
      <c r="AS48" s="97"/>
      <c r="AT48" s="97"/>
    </row>
    <row r="49" spans="1:46 16384:16384" x14ac:dyDescent="0.2">
      <c r="A49" s="140">
        <f t="shared" si="18"/>
        <v>44</v>
      </c>
      <c r="B49" s="141">
        <v>3562057750</v>
      </c>
      <c r="C49" s="11"/>
      <c r="D49" s="11" t="s">
        <v>428</v>
      </c>
      <c r="E49" s="11" t="s">
        <v>429</v>
      </c>
      <c r="F49" s="148">
        <v>44459</v>
      </c>
      <c r="G49" s="12" t="s">
        <v>430</v>
      </c>
      <c r="H49" s="12" t="s">
        <v>425</v>
      </c>
      <c r="I49" s="145" t="s">
        <v>431</v>
      </c>
      <c r="J49" s="9" t="s">
        <v>432</v>
      </c>
      <c r="K49" s="140">
        <v>27</v>
      </c>
      <c r="L49" s="140">
        <v>27</v>
      </c>
      <c r="M49" s="9">
        <v>0</v>
      </c>
      <c r="N49" s="9">
        <v>0</v>
      </c>
      <c r="O49" s="9">
        <f t="shared" si="0"/>
        <v>27</v>
      </c>
      <c r="P49" s="15">
        <v>17234</v>
      </c>
      <c r="Q49" s="15">
        <v>0</v>
      </c>
      <c r="R49" s="9">
        <v>0</v>
      </c>
      <c r="S49" s="9">
        <v>0</v>
      </c>
      <c r="T49" s="9">
        <v>17234</v>
      </c>
      <c r="U49" s="9">
        <f t="shared" si="2"/>
        <v>17234</v>
      </c>
      <c r="V49" s="9">
        <f t="shared" si="3"/>
        <v>0</v>
      </c>
      <c r="W49" s="9">
        <f t="shared" si="4"/>
        <v>0</v>
      </c>
      <c r="X49" s="9">
        <f t="shared" si="5"/>
        <v>0</v>
      </c>
      <c r="Y49" s="9">
        <f t="shared" si="6"/>
        <v>17234</v>
      </c>
      <c r="Z49" s="9">
        <f t="shared" si="7"/>
        <v>1436</v>
      </c>
      <c r="AA49" s="9">
        <f t="shared" si="8"/>
        <v>993</v>
      </c>
      <c r="AB49" s="11">
        <f t="shared" si="9"/>
        <v>19663</v>
      </c>
      <c r="AC49" s="11">
        <f t="shared" si="10"/>
        <v>148</v>
      </c>
      <c r="AD49" s="102">
        <f>ROUND(IF(AB49-V49-Z49&gt;1800,1800,(AB49-V49-Z49)*12%),0)</f>
        <v>1800</v>
      </c>
      <c r="AE49" s="138">
        <v>0</v>
      </c>
      <c r="AF49" s="11">
        <f t="shared" si="11"/>
        <v>17715</v>
      </c>
      <c r="AG49" s="11">
        <f t="shared" si="30"/>
        <v>640</v>
      </c>
      <c r="AH49" s="143">
        <f>ROUND(IF(($AB49-Z49)*12%&gt;1950,1950,(AB49-Z49)*13%),0)</f>
        <v>1950</v>
      </c>
      <c r="AI49" s="140">
        <v>0</v>
      </c>
      <c r="AJ49" s="11">
        <f t="shared" si="12"/>
        <v>175</v>
      </c>
      <c r="AK49" s="9">
        <v>0</v>
      </c>
      <c r="AL49" s="9">
        <v>0</v>
      </c>
      <c r="AM49" s="143">
        <f t="shared" si="22"/>
        <v>2765</v>
      </c>
      <c r="AN49" s="102">
        <f t="shared" si="13"/>
        <v>22428</v>
      </c>
      <c r="AO49" s="102">
        <f t="shared" si="14"/>
        <v>675</v>
      </c>
      <c r="AP49" s="102">
        <f t="shared" si="15"/>
        <v>23103</v>
      </c>
      <c r="AQ49" s="102">
        <f t="shared" si="16"/>
        <v>4159</v>
      </c>
      <c r="AR49" s="104">
        <f t="shared" si="17"/>
        <v>27262</v>
      </c>
      <c r="AS49" s="97"/>
      <c r="AT49" s="97"/>
    </row>
    <row r="50" spans="1:46 16384:16384" s="136" customFormat="1" x14ac:dyDescent="0.2">
      <c r="A50" s="140">
        <f t="shared" si="18"/>
        <v>45</v>
      </c>
      <c r="B50" s="147">
        <v>3562060676</v>
      </c>
      <c r="C50" s="140"/>
      <c r="D50" s="138" t="s">
        <v>423</v>
      </c>
      <c r="E50" s="138" t="s">
        <v>424</v>
      </c>
      <c r="F50" s="146">
        <v>44420</v>
      </c>
      <c r="G50" s="139" t="s">
        <v>417</v>
      </c>
      <c r="H50" s="139" t="s">
        <v>425</v>
      </c>
      <c r="I50" s="145" t="s">
        <v>426</v>
      </c>
      <c r="J50" s="140" t="s">
        <v>427</v>
      </c>
      <c r="K50" s="140">
        <v>27</v>
      </c>
      <c r="L50" s="140">
        <v>27</v>
      </c>
      <c r="M50" s="140">
        <v>0</v>
      </c>
      <c r="N50" s="140">
        <v>0</v>
      </c>
      <c r="O50" s="140">
        <f t="shared" si="0"/>
        <v>27</v>
      </c>
      <c r="P50" s="142">
        <v>17234</v>
      </c>
      <c r="Q50" s="142">
        <v>0</v>
      </c>
      <c r="R50" s="140">
        <v>0</v>
      </c>
      <c r="S50" s="140">
        <v>0</v>
      </c>
      <c r="T50" s="140">
        <v>17234</v>
      </c>
      <c r="U50" s="140">
        <f t="shared" si="2"/>
        <v>17234</v>
      </c>
      <c r="V50" s="140">
        <f t="shared" si="3"/>
        <v>0</v>
      </c>
      <c r="W50" s="140">
        <f t="shared" si="4"/>
        <v>0</v>
      </c>
      <c r="X50" s="140">
        <f t="shared" si="5"/>
        <v>0</v>
      </c>
      <c r="Y50" s="140">
        <f t="shared" si="6"/>
        <v>17234</v>
      </c>
      <c r="Z50" s="140">
        <f t="shared" si="7"/>
        <v>1436</v>
      </c>
      <c r="AA50" s="140">
        <f t="shared" si="8"/>
        <v>993</v>
      </c>
      <c r="AB50" s="138">
        <f t="shared" si="9"/>
        <v>19663</v>
      </c>
      <c r="AC50" s="138">
        <f t="shared" si="10"/>
        <v>148</v>
      </c>
      <c r="AD50" s="143">
        <f>ROUND(IF(AB50-V50-Z50&gt;1800,1800,(AB50-V50-Z50)*12%),0)</f>
        <v>1800</v>
      </c>
      <c r="AE50" s="138">
        <v>0</v>
      </c>
      <c r="AF50" s="138">
        <f t="shared" si="11"/>
        <v>17715</v>
      </c>
      <c r="AG50" s="138">
        <f t="shared" si="30"/>
        <v>640</v>
      </c>
      <c r="AH50" s="143">
        <f>ROUND(IF(($AB50-Z50)*12%&gt;1950,1950,(AB50-Z50)*13%),0)</f>
        <v>1950</v>
      </c>
      <c r="AI50" s="140">
        <v>0</v>
      </c>
      <c r="AJ50" s="138">
        <f t="shared" si="12"/>
        <v>175</v>
      </c>
      <c r="AK50" s="140">
        <v>0</v>
      </c>
      <c r="AL50" s="140">
        <v>0</v>
      </c>
      <c r="AM50" s="143">
        <f t="shared" si="22"/>
        <v>2765</v>
      </c>
      <c r="AN50" s="143">
        <f t="shared" si="13"/>
        <v>22428</v>
      </c>
      <c r="AO50" s="143">
        <f t="shared" si="14"/>
        <v>675</v>
      </c>
      <c r="AP50" s="143">
        <f t="shared" si="15"/>
        <v>23103</v>
      </c>
      <c r="AQ50" s="143">
        <f t="shared" si="16"/>
        <v>4159</v>
      </c>
      <c r="AR50" s="144">
        <f t="shared" si="17"/>
        <v>27262</v>
      </c>
      <c r="AS50" s="135"/>
      <c r="AT50" s="135"/>
    </row>
    <row r="51" spans="1:46 16384:16384" x14ac:dyDescent="0.2">
      <c r="A51" s="140">
        <f t="shared" si="18"/>
        <v>46</v>
      </c>
      <c r="B51" s="98">
        <v>3562079721</v>
      </c>
      <c r="C51" s="138"/>
      <c r="D51" s="132" t="s">
        <v>418</v>
      </c>
      <c r="E51" s="132" t="s">
        <v>419</v>
      </c>
      <c r="F51" s="139">
        <v>44573</v>
      </c>
      <c r="G51" s="133" t="s">
        <v>417</v>
      </c>
      <c r="H51" s="133" t="s">
        <v>65</v>
      </c>
      <c r="I51" s="140" t="s">
        <v>420</v>
      </c>
      <c r="J51" s="134" t="s">
        <v>421</v>
      </c>
      <c r="K51" s="140">
        <v>27</v>
      </c>
      <c r="L51" s="140">
        <v>21.5</v>
      </c>
      <c r="M51" s="134">
        <v>0</v>
      </c>
      <c r="N51" s="134">
        <v>0</v>
      </c>
      <c r="O51" s="134">
        <f t="shared" si="0"/>
        <v>21.5</v>
      </c>
      <c r="P51" s="137">
        <v>17234</v>
      </c>
      <c r="Q51" s="137">
        <v>0</v>
      </c>
      <c r="R51" s="134">
        <v>0</v>
      </c>
      <c r="S51" s="134">
        <v>0</v>
      </c>
      <c r="T51" s="134">
        <f>ROUND(SUM(P51:S51),0)</f>
        <v>17234</v>
      </c>
      <c r="U51" s="140">
        <f t="shared" si="2"/>
        <v>13723</v>
      </c>
      <c r="V51" s="140">
        <f t="shared" si="3"/>
        <v>0</v>
      </c>
      <c r="W51" s="140">
        <f t="shared" si="4"/>
        <v>0</v>
      </c>
      <c r="X51" s="140">
        <f t="shared" si="5"/>
        <v>0</v>
      </c>
      <c r="Y51" s="140">
        <f t="shared" si="6"/>
        <v>13723</v>
      </c>
      <c r="Z51" s="140">
        <f t="shared" si="7"/>
        <v>1144</v>
      </c>
      <c r="AA51" s="140">
        <f t="shared" si="8"/>
        <v>790</v>
      </c>
      <c r="AB51" s="138">
        <f t="shared" si="9"/>
        <v>15657</v>
      </c>
      <c r="AC51" s="138">
        <f t="shared" si="10"/>
        <v>118</v>
      </c>
      <c r="AD51" s="143">
        <f>ROUND((AB51-V51-Z51)*12%,0)</f>
        <v>1742</v>
      </c>
      <c r="AE51" s="138">
        <v>0</v>
      </c>
      <c r="AF51" s="138">
        <f t="shared" si="11"/>
        <v>13797</v>
      </c>
      <c r="AG51" s="138">
        <f t="shared" si="30"/>
        <v>509</v>
      </c>
      <c r="AH51" s="143">
        <f>ROUND((AB51-V51-Z51)*13%,0)</f>
        <v>1887</v>
      </c>
      <c r="AI51" s="140">
        <v>0</v>
      </c>
      <c r="AJ51" s="138">
        <f t="shared" si="12"/>
        <v>139</v>
      </c>
      <c r="AK51" s="140">
        <v>0</v>
      </c>
      <c r="AL51" s="140">
        <v>0</v>
      </c>
      <c r="AM51" s="143">
        <f t="shared" si="22"/>
        <v>2535</v>
      </c>
      <c r="AN51" s="143">
        <f t="shared" si="13"/>
        <v>18192</v>
      </c>
      <c r="AO51" s="143">
        <f t="shared" si="14"/>
        <v>538</v>
      </c>
      <c r="AP51" s="143">
        <f t="shared" si="15"/>
        <v>18730</v>
      </c>
      <c r="AQ51" s="143">
        <f t="shared" si="16"/>
        <v>3371</v>
      </c>
      <c r="AR51" s="144">
        <f t="shared" si="17"/>
        <v>22101</v>
      </c>
      <c r="AS51" s="97"/>
      <c r="AT51" s="97"/>
      <c r="XFD51" s="136"/>
    </row>
    <row r="52" spans="1:46 16384:16384" x14ac:dyDescent="0.2">
      <c r="AF52" s="101"/>
      <c r="AO52" s="101"/>
      <c r="AR52" s="101"/>
    </row>
    <row r="53" spans="1:46 16384:16384" ht="15" thickBot="1" x14ac:dyDescent="0.25">
      <c r="K53" s="128" t="s">
        <v>320</v>
      </c>
      <c r="L53" s="128">
        <f t="shared" ref="L53:AK53" si="33">SUM(L6:L52)</f>
        <v>1132.5</v>
      </c>
      <c r="M53" s="128">
        <f t="shared" si="33"/>
        <v>0</v>
      </c>
      <c r="N53" s="128">
        <f t="shared" si="33"/>
        <v>0</v>
      </c>
      <c r="O53" s="130">
        <f t="shared" si="33"/>
        <v>1132.5</v>
      </c>
      <c r="P53" s="129">
        <f t="shared" si="33"/>
        <v>819919</v>
      </c>
      <c r="Q53" s="129">
        <f t="shared" si="33"/>
        <v>18234</v>
      </c>
      <c r="R53" s="128">
        <f t="shared" si="33"/>
        <v>0</v>
      </c>
      <c r="S53" s="128">
        <f t="shared" si="33"/>
        <v>0</v>
      </c>
      <c r="T53" s="128">
        <f t="shared" si="33"/>
        <v>838153</v>
      </c>
      <c r="U53" s="128">
        <f t="shared" si="33"/>
        <v>747410</v>
      </c>
      <c r="V53" s="128">
        <f t="shared" si="33"/>
        <v>17512</v>
      </c>
      <c r="W53" s="128">
        <f t="shared" si="33"/>
        <v>0</v>
      </c>
      <c r="X53" s="128">
        <f t="shared" si="33"/>
        <v>0</v>
      </c>
      <c r="Y53" s="128">
        <f t="shared" si="33"/>
        <v>764922</v>
      </c>
      <c r="Z53" s="128">
        <f t="shared" si="33"/>
        <v>62284</v>
      </c>
      <c r="AA53" s="128">
        <f t="shared" si="33"/>
        <v>44061</v>
      </c>
      <c r="AB53" s="128">
        <f t="shared" si="33"/>
        <v>871267</v>
      </c>
      <c r="AC53" s="128">
        <f t="shared" si="33"/>
        <v>5989</v>
      </c>
      <c r="AD53" s="129">
        <f t="shared" si="33"/>
        <v>94199</v>
      </c>
      <c r="AE53" s="128">
        <f t="shared" si="33"/>
        <v>0</v>
      </c>
      <c r="AF53" s="128">
        <f t="shared" si="33"/>
        <v>771079</v>
      </c>
      <c r="AG53" s="128">
        <f t="shared" si="33"/>
        <v>25880</v>
      </c>
      <c r="AH53" s="129">
        <f t="shared" si="33"/>
        <v>102059</v>
      </c>
      <c r="AI53" s="128">
        <f t="shared" si="33"/>
        <v>0</v>
      </c>
      <c r="AJ53" s="128">
        <f t="shared" si="33"/>
        <v>7344</v>
      </c>
      <c r="AK53" s="128">
        <f t="shared" si="33"/>
        <v>0</v>
      </c>
      <c r="AL53" s="128">
        <f t="shared" ref="AL53:AR53" si="34">SUM(AL6:AL52)</f>
        <v>1500</v>
      </c>
      <c r="AM53" s="129">
        <f t="shared" si="34"/>
        <v>136783</v>
      </c>
      <c r="AN53" s="129">
        <f t="shared" si="34"/>
        <v>1008050</v>
      </c>
      <c r="AO53" s="129">
        <f t="shared" si="34"/>
        <v>28318</v>
      </c>
      <c r="AP53" s="129">
        <f t="shared" si="34"/>
        <v>1036368</v>
      </c>
      <c r="AQ53" s="129">
        <f t="shared" si="34"/>
        <v>186545</v>
      </c>
      <c r="AR53" s="129">
        <f t="shared" si="34"/>
        <v>1222913</v>
      </c>
    </row>
    <row r="54" spans="1:46 16384:16384" x14ac:dyDescent="0.2">
      <c r="AB54"/>
      <c r="AF54" s="101"/>
      <c r="AM54" s="2" t="s">
        <v>433</v>
      </c>
      <c r="AN54">
        <v>1008028</v>
      </c>
      <c r="AO54" s="2">
        <v>28318</v>
      </c>
    </row>
    <row r="55" spans="1:46 16384:16384" x14ac:dyDescent="0.2">
      <c r="AD55" s="101"/>
      <c r="AM55" s="101" t="s">
        <v>434</v>
      </c>
      <c r="AN55" s="101">
        <f>+AN53-AN54</f>
        <v>22</v>
      </c>
    </row>
    <row r="56" spans="1:46 16384:16384" x14ac:dyDescent="0.2">
      <c r="AN56" s="101"/>
    </row>
  </sheetData>
  <sheetProtection insertRows="0"/>
  <mergeCells count="7">
    <mergeCell ref="AG4:AO4"/>
    <mergeCell ref="AP4:AR4"/>
    <mergeCell ref="A4:J4"/>
    <mergeCell ref="K4:O4"/>
    <mergeCell ref="P4:T4"/>
    <mergeCell ref="U4:AB4"/>
    <mergeCell ref="AC4:AE4"/>
  </mergeCells>
  <conditionalFormatting sqref="I16">
    <cfRule type="duplicateValues" dxfId="178" priority="28"/>
  </conditionalFormatting>
  <conditionalFormatting sqref="I24">
    <cfRule type="duplicateValues" dxfId="177" priority="22"/>
  </conditionalFormatting>
  <conditionalFormatting sqref="I28">
    <cfRule type="duplicateValues" dxfId="176" priority="32"/>
  </conditionalFormatting>
  <conditionalFormatting sqref="B6:B48 B51">
    <cfRule type="duplicateValues" dxfId="175" priority="169"/>
  </conditionalFormatting>
  <conditionalFormatting sqref="B49:B50">
    <cfRule type="duplicateValues" dxfId="174" priority="1"/>
  </conditionalFormatting>
  <printOptions horizontalCentered="1"/>
  <pageMargins left="0" right="0" top="0.5" bottom="0.5" header="0.3" footer="0.3"/>
  <pageSetup paperSize="9" scale="34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7"/>
  <sheetViews>
    <sheetView topLeftCell="F5" workbookViewId="0">
      <selection activeCell="W11" sqref="W11"/>
    </sheetView>
  </sheetViews>
  <sheetFormatPr defaultColWidth="9.140625" defaultRowHeight="12.75" x14ac:dyDescent="0.2"/>
  <cols>
    <col min="1" max="1" width="9.42578125" customWidth="1"/>
    <col min="2" max="2" width="13.140625" style="80" customWidth="1"/>
    <col min="3" max="3" width="12.85546875" customWidth="1"/>
    <col min="4" max="4" width="20.85546875" customWidth="1"/>
    <col min="5" max="5" width="21" customWidth="1"/>
    <col min="6" max="6" width="10.42578125" customWidth="1"/>
    <col min="7" max="7" width="9.7109375" customWidth="1"/>
    <col min="8" max="8" width="13.28515625" customWidth="1"/>
    <col min="9" max="9" width="8.5703125" customWidth="1"/>
    <col min="10" max="10" width="7" customWidth="1"/>
    <col min="11" max="11" width="7.5703125" customWidth="1"/>
    <col min="12" max="12" width="8.5703125" style="80" customWidth="1"/>
    <col min="13" max="13" width="9" customWidth="1"/>
    <col min="14" max="14" width="9.7109375" customWidth="1"/>
    <col min="15" max="15" width="12.85546875" customWidth="1"/>
    <col min="16" max="16" width="13.28515625" style="80" customWidth="1"/>
    <col min="17" max="17" width="8.42578125" customWidth="1"/>
    <col min="18" max="18" width="11" customWidth="1"/>
    <col min="19" max="19" width="10.85546875" customWidth="1"/>
    <col min="20" max="20" width="9" customWidth="1"/>
    <col min="21" max="21" width="9.140625" customWidth="1"/>
    <col min="22" max="22" width="10.85546875" customWidth="1"/>
  </cols>
  <sheetData>
    <row r="1" spans="1:23" x14ac:dyDescent="0.2">
      <c r="A1" s="1" t="s">
        <v>0</v>
      </c>
      <c r="B1" s="1" t="s">
        <v>1</v>
      </c>
      <c r="C1" s="2"/>
      <c r="D1" s="2"/>
      <c r="E1" s="2"/>
      <c r="F1" s="2"/>
      <c r="G1" s="3" t="s">
        <v>2</v>
      </c>
      <c r="H1" s="4">
        <v>0</v>
      </c>
    </row>
    <row r="2" spans="1:23" x14ac:dyDescent="0.2">
      <c r="A2" s="5" t="s">
        <v>3</v>
      </c>
      <c r="B2" s="6">
        <v>43556</v>
      </c>
      <c r="C2" s="2"/>
      <c r="D2" s="2"/>
      <c r="E2" s="2"/>
      <c r="F2" s="2"/>
      <c r="G2" s="3" t="s">
        <v>4</v>
      </c>
      <c r="H2" s="4">
        <v>2</v>
      </c>
    </row>
    <row r="3" spans="1:23" x14ac:dyDescent="0.2">
      <c r="A3" s="5" t="s">
        <v>5</v>
      </c>
      <c r="B3" s="4" t="s">
        <v>6</v>
      </c>
      <c r="C3" s="2"/>
      <c r="D3" s="2"/>
      <c r="E3" s="2"/>
      <c r="F3" s="2"/>
      <c r="G3" s="3" t="s">
        <v>7</v>
      </c>
      <c r="H3" s="2" t="s">
        <v>8</v>
      </c>
    </row>
    <row r="4" spans="1:23" x14ac:dyDescent="0.2">
      <c r="A4" s="159" t="s">
        <v>9</v>
      </c>
      <c r="B4" s="159"/>
      <c r="C4" s="159"/>
      <c r="D4" s="159"/>
      <c r="E4" s="159"/>
      <c r="F4" s="159"/>
      <c r="G4" s="159"/>
      <c r="H4" s="159"/>
      <c r="I4" s="160" t="s">
        <v>321</v>
      </c>
      <c r="J4" s="161"/>
      <c r="K4" s="161"/>
      <c r="L4" s="161"/>
      <c r="M4" s="162" t="s">
        <v>11</v>
      </c>
      <c r="N4" s="163"/>
      <c r="O4" s="84" t="s">
        <v>12</v>
      </c>
      <c r="P4" s="85" t="s">
        <v>13</v>
      </c>
      <c r="R4" s="164" t="s">
        <v>15</v>
      </c>
      <c r="S4" s="164"/>
      <c r="T4" s="164"/>
      <c r="U4" s="165" t="s">
        <v>16</v>
      </c>
      <c r="V4" s="166"/>
    </row>
    <row r="5" spans="1:23" s="79" customFormat="1" ht="51" x14ac:dyDescent="0.2">
      <c r="A5" s="81" t="s">
        <v>17</v>
      </c>
      <c r="B5" s="81" t="s">
        <v>18</v>
      </c>
      <c r="C5" s="81" t="s">
        <v>19</v>
      </c>
      <c r="D5" s="81" t="s">
        <v>20</v>
      </c>
      <c r="E5" s="81" t="s">
        <v>21</v>
      </c>
      <c r="F5" s="81" t="s">
        <v>22</v>
      </c>
      <c r="G5" s="81" t="s">
        <v>23</v>
      </c>
      <c r="H5" s="81" t="s">
        <v>26</v>
      </c>
      <c r="I5" s="81" t="s">
        <v>27</v>
      </c>
      <c r="J5" s="81" t="s">
        <v>322</v>
      </c>
      <c r="K5" s="81" t="s">
        <v>323</v>
      </c>
      <c r="L5" s="81" t="s">
        <v>324</v>
      </c>
      <c r="M5" s="81" t="s">
        <v>32</v>
      </c>
      <c r="N5" s="81" t="s">
        <v>325</v>
      </c>
      <c r="O5" s="81" t="s">
        <v>326</v>
      </c>
      <c r="P5" s="81" t="s">
        <v>45</v>
      </c>
      <c r="Q5" s="81" t="s">
        <v>327</v>
      </c>
      <c r="R5" s="81" t="s">
        <v>49</v>
      </c>
      <c r="S5" s="81" t="s">
        <v>54</v>
      </c>
      <c r="T5" s="81" t="s">
        <v>328</v>
      </c>
      <c r="U5" s="81" t="s">
        <v>58</v>
      </c>
      <c r="V5" s="89" t="s">
        <v>59</v>
      </c>
    </row>
    <row r="6" spans="1:23" x14ac:dyDescent="0.2">
      <c r="A6" s="9">
        <v>1</v>
      </c>
      <c r="B6" s="9">
        <v>3562016834</v>
      </c>
      <c r="C6" s="9">
        <v>4585</v>
      </c>
      <c r="D6" s="11" t="s">
        <v>80</v>
      </c>
      <c r="E6" s="11" t="s">
        <v>81</v>
      </c>
      <c r="F6" s="12">
        <v>43344</v>
      </c>
      <c r="G6" s="12" t="s">
        <v>78</v>
      </c>
      <c r="H6" s="9">
        <v>6923778590</v>
      </c>
      <c r="I6" s="86">
        <v>26</v>
      </c>
      <c r="J6" s="86">
        <f>VLOOKUP(B6,'[2]CBT OT'!$B$2:$F$14,5,0)</f>
        <v>15</v>
      </c>
      <c r="K6" s="86"/>
      <c r="L6" s="86">
        <f t="shared" ref="L6:L24" si="0">SUM(J6:K6)</f>
        <v>15</v>
      </c>
      <c r="M6" s="9">
        <v>15427</v>
      </c>
      <c r="N6" s="87">
        <f t="shared" ref="N6:N18" si="1">ROUNDDOWN((M6/26/8)*2,2)</f>
        <v>148.33000000000001</v>
      </c>
      <c r="O6" s="87">
        <f t="shared" ref="O6:O24" si="2">N6*L6</f>
        <v>2224.9500000000003</v>
      </c>
      <c r="P6" s="86">
        <f t="shared" ref="P6:P18" si="3">ROUNDUP(O6*1.75%,0)</f>
        <v>39</v>
      </c>
      <c r="Q6" s="90">
        <f t="shared" ref="Q6:Q18" si="4">ROUND(O6-P6,0)</f>
        <v>2186</v>
      </c>
      <c r="R6" s="91">
        <f t="shared" ref="R6:R18" si="5">ROUNDUP(O6*4.75%,0)</f>
        <v>106</v>
      </c>
      <c r="S6" s="91">
        <f t="shared" ref="S6:S18" si="6">SUM(R6:R6)</f>
        <v>106</v>
      </c>
      <c r="T6" s="92">
        <f t="shared" ref="T6:T24" si="7">(ROUNDUP(N6*4.75%,0)+N6)*L6</f>
        <v>2344.9500000000003</v>
      </c>
      <c r="U6" s="91">
        <f t="shared" ref="U6:U18" si="8">ROUND(T6*18%,0)</f>
        <v>422</v>
      </c>
      <c r="V6" s="93">
        <f t="shared" ref="V6:V18" si="9">T6+U6</f>
        <v>2766.9500000000003</v>
      </c>
      <c r="W6">
        <v>120</v>
      </c>
    </row>
    <row r="7" spans="1:23" x14ac:dyDescent="0.2">
      <c r="A7" s="9">
        <v>2</v>
      </c>
      <c r="B7" s="9">
        <v>3562016837</v>
      </c>
      <c r="C7" s="9">
        <v>4578</v>
      </c>
      <c r="D7" s="11" t="s">
        <v>68</v>
      </c>
      <c r="E7" s="11" t="s">
        <v>69</v>
      </c>
      <c r="F7" s="12">
        <v>43344</v>
      </c>
      <c r="G7" s="12" t="s">
        <v>64</v>
      </c>
      <c r="H7" s="9">
        <v>2013503576</v>
      </c>
      <c r="I7" s="86">
        <v>26</v>
      </c>
      <c r="J7" s="86">
        <f>VLOOKUP(B7,'[2]CBT OT'!$B$2:$F$14,5,0)</f>
        <v>17</v>
      </c>
      <c r="K7" s="86"/>
      <c r="L7" s="86">
        <f t="shared" si="0"/>
        <v>17</v>
      </c>
      <c r="M7" s="9">
        <v>14025</v>
      </c>
      <c r="N7" s="87">
        <f t="shared" si="1"/>
        <v>134.85</v>
      </c>
      <c r="O7" s="87">
        <f t="shared" si="2"/>
        <v>2292.4499999999998</v>
      </c>
      <c r="P7" s="86">
        <f t="shared" si="3"/>
        <v>41</v>
      </c>
      <c r="Q7" s="90">
        <f t="shared" si="4"/>
        <v>2251</v>
      </c>
      <c r="R7" s="91">
        <f t="shared" si="5"/>
        <v>109</v>
      </c>
      <c r="S7" s="91">
        <f t="shared" si="6"/>
        <v>109</v>
      </c>
      <c r="T7" s="92">
        <f t="shared" si="7"/>
        <v>2411.4499999999998</v>
      </c>
      <c r="U7" s="91">
        <f t="shared" si="8"/>
        <v>434</v>
      </c>
      <c r="V7" s="93">
        <f t="shared" si="9"/>
        <v>2845.45</v>
      </c>
      <c r="W7">
        <v>119</v>
      </c>
    </row>
    <row r="8" spans="1:23" x14ac:dyDescent="0.2">
      <c r="A8" s="9">
        <v>3</v>
      </c>
      <c r="B8" s="9">
        <v>3562016847</v>
      </c>
      <c r="C8" s="9">
        <v>4577</v>
      </c>
      <c r="D8" s="11" t="s">
        <v>66</v>
      </c>
      <c r="E8" s="11" t="s">
        <v>67</v>
      </c>
      <c r="F8" s="12">
        <v>43344</v>
      </c>
      <c r="G8" s="12" t="s">
        <v>64</v>
      </c>
      <c r="H8" s="9">
        <v>6923778869</v>
      </c>
      <c r="I8" s="86">
        <v>26</v>
      </c>
      <c r="J8" s="86">
        <f>VLOOKUP(B8,'[2]CBT OT'!$B$2:$F$14,5,0)</f>
        <v>8</v>
      </c>
      <c r="K8" s="86"/>
      <c r="L8" s="86">
        <f t="shared" si="0"/>
        <v>8</v>
      </c>
      <c r="M8" s="9">
        <v>14025</v>
      </c>
      <c r="N8" s="87">
        <f t="shared" si="1"/>
        <v>134.85</v>
      </c>
      <c r="O8" s="87">
        <f t="shared" si="2"/>
        <v>1078.8</v>
      </c>
      <c r="P8" s="86">
        <f t="shared" si="3"/>
        <v>19</v>
      </c>
      <c r="Q8" s="90">
        <f t="shared" si="4"/>
        <v>1060</v>
      </c>
      <c r="R8" s="91">
        <f t="shared" si="5"/>
        <v>52</v>
      </c>
      <c r="S8" s="91">
        <f t="shared" si="6"/>
        <v>52</v>
      </c>
      <c r="T8" s="92">
        <f t="shared" si="7"/>
        <v>1134.8</v>
      </c>
      <c r="U8" s="91">
        <f t="shared" si="8"/>
        <v>204</v>
      </c>
      <c r="V8" s="93">
        <f t="shared" si="9"/>
        <v>1338.8</v>
      </c>
      <c r="W8">
        <v>56</v>
      </c>
    </row>
    <row r="9" spans="1:23" x14ac:dyDescent="0.2">
      <c r="A9" s="9">
        <v>4</v>
      </c>
      <c r="B9" s="9">
        <v>3562016848</v>
      </c>
      <c r="C9" s="9">
        <v>4582</v>
      </c>
      <c r="D9" s="11" t="s">
        <v>72</v>
      </c>
      <c r="E9" s="11" t="s">
        <v>73</v>
      </c>
      <c r="F9" s="12">
        <v>43344</v>
      </c>
      <c r="G9" s="12" t="s">
        <v>64</v>
      </c>
      <c r="H9" s="9">
        <v>6923778820</v>
      </c>
      <c r="I9" s="86">
        <v>26</v>
      </c>
      <c r="J9" s="86">
        <f>VLOOKUP(B9,'[2]CBT OT'!$B$2:$F$14,5,0)</f>
        <v>3</v>
      </c>
      <c r="K9" s="86"/>
      <c r="L9" s="86">
        <f t="shared" si="0"/>
        <v>3</v>
      </c>
      <c r="M9" s="9">
        <v>14025</v>
      </c>
      <c r="N9" s="87">
        <f t="shared" si="1"/>
        <v>134.85</v>
      </c>
      <c r="O9" s="87">
        <f t="shared" si="2"/>
        <v>404.54999999999995</v>
      </c>
      <c r="P9" s="86">
        <f t="shared" si="3"/>
        <v>8</v>
      </c>
      <c r="Q9" s="90">
        <f t="shared" si="4"/>
        <v>397</v>
      </c>
      <c r="R9" s="91">
        <f t="shared" si="5"/>
        <v>20</v>
      </c>
      <c r="S9" s="91">
        <f t="shared" si="6"/>
        <v>20</v>
      </c>
      <c r="T9" s="92">
        <f t="shared" si="7"/>
        <v>425.54999999999995</v>
      </c>
      <c r="U9" s="91">
        <f t="shared" si="8"/>
        <v>77</v>
      </c>
      <c r="V9" s="93">
        <f t="shared" si="9"/>
        <v>502.54999999999995</v>
      </c>
      <c r="W9">
        <v>21</v>
      </c>
    </row>
    <row r="10" spans="1:23" x14ac:dyDescent="0.2">
      <c r="A10" s="9">
        <v>5</v>
      </c>
      <c r="B10" s="9">
        <v>3562016852</v>
      </c>
      <c r="C10" s="9">
        <v>4568</v>
      </c>
      <c r="D10" s="11" t="s">
        <v>101</v>
      </c>
      <c r="E10" s="11" t="s">
        <v>102</v>
      </c>
      <c r="F10" s="12">
        <v>43344</v>
      </c>
      <c r="G10" s="12" t="s">
        <v>64</v>
      </c>
      <c r="H10" s="9">
        <v>6923778767</v>
      </c>
      <c r="I10" s="86">
        <v>26</v>
      </c>
      <c r="J10" s="86">
        <f>VLOOKUP(B10,'[2]CBT OT'!$B$2:$F$14,5,0)</f>
        <v>12</v>
      </c>
      <c r="K10" s="86"/>
      <c r="L10" s="86">
        <f t="shared" si="0"/>
        <v>12</v>
      </c>
      <c r="M10" s="9">
        <v>14025</v>
      </c>
      <c r="N10" s="87">
        <f t="shared" si="1"/>
        <v>134.85</v>
      </c>
      <c r="O10" s="87">
        <f t="shared" si="2"/>
        <v>1618.1999999999998</v>
      </c>
      <c r="P10" s="86">
        <f t="shared" si="3"/>
        <v>29</v>
      </c>
      <c r="Q10" s="90">
        <f t="shared" si="4"/>
        <v>1589</v>
      </c>
      <c r="R10" s="91">
        <f t="shared" si="5"/>
        <v>77</v>
      </c>
      <c r="S10" s="91">
        <f t="shared" si="6"/>
        <v>77</v>
      </c>
      <c r="T10" s="92">
        <f t="shared" si="7"/>
        <v>1702.1999999999998</v>
      </c>
      <c r="U10" s="91">
        <f t="shared" si="8"/>
        <v>306</v>
      </c>
      <c r="V10" s="93">
        <f t="shared" si="9"/>
        <v>2008.1999999999998</v>
      </c>
      <c r="W10">
        <v>84</v>
      </c>
    </row>
    <row r="11" spans="1:23" x14ac:dyDescent="0.2">
      <c r="A11" s="9">
        <v>6</v>
      </c>
      <c r="B11" s="9">
        <v>3562016853</v>
      </c>
      <c r="C11" s="9">
        <v>4569</v>
      </c>
      <c r="D11" s="11" t="s">
        <v>128</v>
      </c>
      <c r="E11" s="11" t="s">
        <v>129</v>
      </c>
      <c r="F11" s="12">
        <v>43344</v>
      </c>
      <c r="G11" s="12" t="s">
        <v>130</v>
      </c>
      <c r="H11" s="9" t="s">
        <v>132</v>
      </c>
      <c r="I11" s="86">
        <v>26</v>
      </c>
      <c r="J11" s="86">
        <f>VLOOKUP(B11,'[2]CBT OT'!$B$2:$F$14,5,0)</f>
        <v>3</v>
      </c>
      <c r="K11" s="86"/>
      <c r="L11" s="86">
        <f t="shared" si="0"/>
        <v>3</v>
      </c>
      <c r="M11" s="9">
        <v>14025</v>
      </c>
      <c r="N11" s="87">
        <f t="shared" si="1"/>
        <v>134.85</v>
      </c>
      <c r="O11" s="87">
        <f t="shared" si="2"/>
        <v>404.54999999999995</v>
      </c>
      <c r="P11" s="86">
        <f t="shared" si="3"/>
        <v>8</v>
      </c>
      <c r="Q11" s="90">
        <f t="shared" si="4"/>
        <v>397</v>
      </c>
      <c r="R11" s="91">
        <f t="shared" si="5"/>
        <v>20</v>
      </c>
      <c r="S11" s="91">
        <f t="shared" si="6"/>
        <v>20</v>
      </c>
      <c r="T11" s="92">
        <f t="shared" si="7"/>
        <v>425.54999999999995</v>
      </c>
      <c r="U11" s="91">
        <f t="shared" si="8"/>
        <v>77</v>
      </c>
      <c r="V11" s="93">
        <f t="shared" si="9"/>
        <v>502.54999999999995</v>
      </c>
      <c r="W11">
        <v>21</v>
      </c>
    </row>
    <row r="12" spans="1:23" x14ac:dyDescent="0.2">
      <c r="A12" s="9">
        <v>7</v>
      </c>
      <c r="B12" s="9">
        <v>3562016855</v>
      </c>
      <c r="C12" s="9">
        <v>4571</v>
      </c>
      <c r="D12" s="11" t="s">
        <v>133</v>
      </c>
      <c r="E12" s="11" t="s">
        <v>134</v>
      </c>
      <c r="F12" s="12">
        <v>43344</v>
      </c>
      <c r="G12" s="12" t="s">
        <v>130</v>
      </c>
      <c r="H12" s="9" t="s">
        <v>136</v>
      </c>
      <c r="I12" s="86">
        <v>26</v>
      </c>
      <c r="J12" s="86">
        <f>VLOOKUP(B12,'[2]CBT OT'!$B$2:$F$14,5,0)</f>
        <v>7</v>
      </c>
      <c r="K12" s="86"/>
      <c r="L12" s="86">
        <f t="shared" si="0"/>
        <v>7</v>
      </c>
      <c r="M12" s="9">
        <v>14025</v>
      </c>
      <c r="N12" s="87">
        <f t="shared" si="1"/>
        <v>134.85</v>
      </c>
      <c r="O12" s="87">
        <f t="shared" si="2"/>
        <v>943.94999999999993</v>
      </c>
      <c r="P12" s="86">
        <f t="shared" si="3"/>
        <v>17</v>
      </c>
      <c r="Q12" s="90">
        <f t="shared" si="4"/>
        <v>927</v>
      </c>
      <c r="R12" s="91">
        <f t="shared" si="5"/>
        <v>45</v>
      </c>
      <c r="S12" s="91">
        <f t="shared" si="6"/>
        <v>45</v>
      </c>
      <c r="T12" s="92">
        <f t="shared" si="7"/>
        <v>992.94999999999993</v>
      </c>
      <c r="U12" s="91">
        <f t="shared" si="8"/>
        <v>179</v>
      </c>
      <c r="V12" s="93">
        <f t="shared" si="9"/>
        <v>1171.9499999999998</v>
      </c>
      <c r="W12">
        <v>49</v>
      </c>
    </row>
    <row r="13" spans="1:23" x14ac:dyDescent="0.2">
      <c r="A13" s="9">
        <v>8</v>
      </c>
      <c r="B13" s="9">
        <v>3562016856</v>
      </c>
      <c r="C13" s="9">
        <v>4588</v>
      </c>
      <c r="D13" s="11" t="s">
        <v>86</v>
      </c>
      <c r="E13" s="11" t="s">
        <v>87</v>
      </c>
      <c r="F13" s="12">
        <v>43344</v>
      </c>
      <c r="G13" s="12" t="s">
        <v>88</v>
      </c>
      <c r="H13" s="9">
        <v>6924638559</v>
      </c>
      <c r="I13" s="86">
        <v>26</v>
      </c>
      <c r="J13" s="86">
        <f>VLOOKUP(B13,'[2]CBT OT'!$B$2:$F$14,5,0)</f>
        <v>4</v>
      </c>
      <c r="K13" s="86"/>
      <c r="L13" s="86">
        <f t="shared" si="0"/>
        <v>4</v>
      </c>
      <c r="M13" s="9">
        <v>14025</v>
      </c>
      <c r="N13" s="87">
        <f t="shared" si="1"/>
        <v>134.85</v>
      </c>
      <c r="O13" s="87">
        <f t="shared" si="2"/>
        <v>539.4</v>
      </c>
      <c r="P13" s="86">
        <f t="shared" si="3"/>
        <v>10</v>
      </c>
      <c r="Q13" s="90">
        <f t="shared" si="4"/>
        <v>529</v>
      </c>
      <c r="R13" s="91">
        <f t="shared" si="5"/>
        <v>26</v>
      </c>
      <c r="S13" s="91">
        <f t="shared" si="6"/>
        <v>26</v>
      </c>
      <c r="T13" s="92">
        <f t="shared" si="7"/>
        <v>567.4</v>
      </c>
      <c r="U13" s="91">
        <f t="shared" si="8"/>
        <v>102</v>
      </c>
      <c r="V13" s="93">
        <f t="shared" si="9"/>
        <v>669.4</v>
      </c>
      <c r="W13">
        <v>28</v>
      </c>
    </row>
    <row r="14" spans="1:23" x14ac:dyDescent="0.2">
      <c r="A14" s="9">
        <v>9</v>
      </c>
      <c r="B14" s="9">
        <v>3562016859</v>
      </c>
      <c r="C14" s="9">
        <v>4586</v>
      </c>
      <c r="D14" s="11" t="s">
        <v>82</v>
      </c>
      <c r="E14" s="11" t="s">
        <v>83</v>
      </c>
      <c r="F14" s="12">
        <v>43344</v>
      </c>
      <c r="G14" s="12" t="s">
        <v>64</v>
      </c>
      <c r="H14" s="9">
        <v>6925327635</v>
      </c>
      <c r="I14" s="86">
        <v>26</v>
      </c>
      <c r="J14" s="86">
        <f>VLOOKUP(B14,'[2]CBT OT'!$B$2:$F$14,5,0)</f>
        <v>8</v>
      </c>
      <c r="K14" s="86"/>
      <c r="L14" s="86">
        <f t="shared" si="0"/>
        <v>8</v>
      </c>
      <c r="M14" s="9">
        <v>14025</v>
      </c>
      <c r="N14" s="87">
        <f t="shared" si="1"/>
        <v>134.85</v>
      </c>
      <c r="O14" s="87">
        <f t="shared" si="2"/>
        <v>1078.8</v>
      </c>
      <c r="P14" s="86">
        <f t="shared" si="3"/>
        <v>19</v>
      </c>
      <c r="Q14" s="90">
        <f t="shared" si="4"/>
        <v>1060</v>
      </c>
      <c r="R14" s="91">
        <f t="shared" si="5"/>
        <v>52</v>
      </c>
      <c r="S14" s="91">
        <f t="shared" si="6"/>
        <v>52</v>
      </c>
      <c r="T14" s="92">
        <f t="shared" si="7"/>
        <v>1134.8</v>
      </c>
      <c r="U14" s="91">
        <f t="shared" si="8"/>
        <v>204</v>
      </c>
      <c r="V14" s="93">
        <f t="shared" si="9"/>
        <v>1338.8</v>
      </c>
      <c r="W14">
        <v>56</v>
      </c>
    </row>
    <row r="15" spans="1:23" x14ac:dyDescent="0.2">
      <c r="A15" s="9">
        <v>10</v>
      </c>
      <c r="B15" s="9">
        <v>3562018691</v>
      </c>
      <c r="C15" s="9">
        <v>5172</v>
      </c>
      <c r="D15" s="11" t="s">
        <v>108</v>
      </c>
      <c r="E15" s="11" t="s">
        <v>109</v>
      </c>
      <c r="F15" s="12">
        <v>43423</v>
      </c>
      <c r="G15" s="12" t="s">
        <v>64</v>
      </c>
      <c r="H15" s="9" t="s">
        <v>111</v>
      </c>
      <c r="I15" s="86">
        <v>26</v>
      </c>
      <c r="J15" s="86">
        <f>VLOOKUP(B15,'[2]CBT OT'!$B$2:$F$14,5,0)</f>
        <v>12</v>
      </c>
      <c r="K15" s="86"/>
      <c r="L15" s="86">
        <f t="shared" si="0"/>
        <v>12</v>
      </c>
      <c r="M15" s="9">
        <v>14025</v>
      </c>
      <c r="N15" s="87">
        <f t="shared" si="1"/>
        <v>134.85</v>
      </c>
      <c r="O15" s="87">
        <f t="shared" si="2"/>
        <v>1618.1999999999998</v>
      </c>
      <c r="P15" s="86">
        <f t="shared" si="3"/>
        <v>29</v>
      </c>
      <c r="Q15" s="90">
        <f t="shared" si="4"/>
        <v>1589</v>
      </c>
      <c r="R15" s="91">
        <f t="shared" si="5"/>
        <v>77</v>
      </c>
      <c r="S15" s="91">
        <f t="shared" si="6"/>
        <v>77</v>
      </c>
      <c r="T15" s="92">
        <f t="shared" si="7"/>
        <v>1702.1999999999998</v>
      </c>
      <c r="U15" s="91">
        <f t="shared" si="8"/>
        <v>306</v>
      </c>
      <c r="V15" s="93">
        <f t="shared" si="9"/>
        <v>2008.1999999999998</v>
      </c>
      <c r="W15">
        <v>84</v>
      </c>
    </row>
    <row r="16" spans="1:23" x14ac:dyDescent="0.2">
      <c r="A16" s="9">
        <v>11</v>
      </c>
      <c r="B16" s="9">
        <v>3562018694</v>
      </c>
      <c r="C16" s="9">
        <v>5176</v>
      </c>
      <c r="D16" s="11" t="s">
        <v>124</v>
      </c>
      <c r="E16" s="11" t="s">
        <v>125</v>
      </c>
      <c r="F16" s="12">
        <v>43421</v>
      </c>
      <c r="G16" s="12" t="s">
        <v>64</v>
      </c>
      <c r="H16" s="9" t="s">
        <v>127</v>
      </c>
      <c r="I16" s="86">
        <v>26</v>
      </c>
      <c r="J16" s="86">
        <f>VLOOKUP(B16,'[2]CBT OT'!$B$2:$F$14,5,0)</f>
        <v>18</v>
      </c>
      <c r="K16" s="86"/>
      <c r="L16" s="86">
        <f t="shared" si="0"/>
        <v>18</v>
      </c>
      <c r="M16" s="9">
        <v>14025</v>
      </c>
      <c r="N16" s="87">
        <f t="shared" si="1"/>
        <v>134.85</v>
      </c>
      <c r="O16" s="87">
        <f t="shared" si="2"/>
        <v>2427.2999999999997</v>
      </c>
      <c r="P16" s="86">
        <f t="shared" si="3"/>
        <v>43</v>
      </c>
      <c r="Q16" s="90">
        <f t="shared" si="4"/>
        <v>2384</v>
      </c>
      <c r="R16" s="91">
        <f t="shared" si="5"/>
        <v>116</v>
      </c>
      <c r="S16" s="91">
        <f t="shared" si="6"/>
        <v>116</v>
      </c>
      <c r="T16" s="92">
        <f t="shared" si="7"/>
        <v>2553.2999999999997</v>
      </c>
      <c r="U16" s="91">
        <f t="shared" si="8"/>
        <v>460</v>
      </c>
      <c r="V16" s="93">
        <f t="shared" si="9"/>
        <v>3013.2999999999997</v>
      </c>
      <c r="W16">
        <v>126</v>
      </c>
    </row>
    <row r="17" spans="1:23" x14ac:dyDescent="0.2">
      <c r="A17" s="9">
        <v>12</v>
      </c>
      <c r="B17" s="9">
        <v>3562018698</v>
      </c>
      <c r="C17" s="9">
        <v>4716</v>
      </c>
      <c r="D17" s="11" t="s">
        <v>93</v>
      </c>
      <c r="E17" s="11" t="s">
        <v>94</v>
      </c>
      <c r="F17" s="12">
        <v>43385</v>
      </c>
      <c r="G17" s="12" t="s">
        <v>64</v>
      </c>
      <c r="H17" s="9" t="s">
        <v>96</v>
      </c>
      <c r="I17" s="86">
        <v>26</v>
      </c>
      <c r="J17" s="86">
        <f>VLOOKUP(B17,'[2]CBT OT'!$B$2:$F$14,5,0)</f>
        <v>9</v>
      </c>
      <c r="K17" s="86"/>
      <c r="L17" s="86">
        <f t="shared" si="0"/>
        <v>9</v>
      </c>
      <c r="M17" s="9">
        <v>14025</v>
      </c>
      <c r="N17" s="87">
        <f t="shared" si="1"/>
        <v>134.85</v>
      </c>
      <c r="O17" s="87">
        <f t="shared" si="2"/>
        <v>1213.6499999999999</v>
      </c>
      <c r="P17" s="86">
        <f t="shared" si="3"/>
        <v>22</v>
      </c>
      <c r="Q17" s="90">
        <f t="shared" si="4"/>
        <v>1192</v>
      </c>
      <c r="R17" s="91">
        <f t="shared" si="5"/>
        <v>58</v>
      </c>
      <c r="S17" s="91">
        <f t="shared" si="6"/>
        <v>58</v>
      </c>
      <c r="T17" s="92">
        <f t="shared" si="7"/>
        <v>1276.6499999999999</v>
      </c>
      <c r="U17" s="91">
        <f t="shared" si="8"/>
        <v>230</v>
      </c>
      <c r="V17" s="93">
        <f t="shared" si="9"/>
        <v>1506.6499999999999</v>
      </c>
      <c r="W17">
        <v>63</v>
      </c>
    </row>
    <row r="18" spans="1:23" x14ac:dyDescent="0.2">
      <c r="A18" s="9">
        <v>13</v>
      </c>
      <c r="B18" s="9">
        <v>3562018733</v>
      </c>
      <c r="C18" s="9">
        <v>5022</v>
      </c>
      <c r="D18" s="11" t="s">
        <v>103</v>
      </c>
      <c r="E18" s="11" t="s">
        <v>104</v>
      </c>
      <c r="F18" s="12">
        <v>43435</v>
      </c>
      <c r="G18" s="12" t="s">
        <v>64</v>
      </c>
      <c r="H18" s="9">
        <v>6928684196</v>
      </c>
      <c r="I18" s="86">
        <v>26</v>
      </c>
      <c r="J18" s="86">
        <f>VLOOKUP(B18,'[2]CBT OT'!$B$2:$F$14,5,0)</f>
        <v>12</v>
      </c>
      <c r="K18" s="86"/>
      <c r="L18" s="86">
        <f t="shared" si="0"/>
        <v>12</v>
      </c>
      <c r="M18" s="9">
        <v>14025</v>
      </c>
      <c r="N18" s="87">
        <f t="shared" si="1"/>
        <v>134.85</v>
      </c>
      <c r="O18" s="87">
        <f t="shared" si="2"/>
        <v>1618.1999999999998</v>
      </c>
      <c r="P18" s="86">
        <f t="shared" si="3"/>
        <v>29</v>
      </c>
      <c r="Q18" s="90">
        <f t="shared" si="4"/>
        <v>1589</v>
      </c>
      <c r="R18" s="91">
        <f t="shared" si="5"/>
        <v>77</v>
      </c>
      <c r="S18" s="91">
        <f t="shared" si="6"/>
        <v>77</v>
      </c>
      <c r="T18" s="92">
        <f t="shared" si="7"/>
        <v>1702.1999999999998</v>
      </c>
      <c r="U18" s="91">
        <f t="shared" si="8"/>
        <v>306</v>
      </c>
      <c r="V18" s="93">
        <f t="shared" si="9"/>
        <v>2008.1999999999998</v>
      </c>
      <c r="W18">
        <v>84</v>
      </c>
    </row>
    <row r="19" spans="1:23" x14ac:dyDescent="0.2">
      <c r="A19" s="9">
        <v>14</v>
      </c>
      <c r="B19" s="9"/>
      <c r="C19" s="9">
        <v>5166</v>
      </c>
      <c r="D19" s="11" t="s">
        <v>151</v>
      </c>
      <c r="E19" s="11" t="s">
        <v>152</v>
      </c>
      <c r="F19" s="12">
        <v>43420</v>
      </c>
      <c r="G19" s="12" t="s">
        <v>139</v>
      </c>
      <c r="H19" s="9" t="s">
        <v>154</v>
      </c>
      <c r="I19" s="86">
        <v>26</v>
      </c>
      <c r="J19" s="86">
        <v>9</v>
      </c>
      <c r="K19" s="86"/>
      <c r="L19" s="86">
        <f t="shared" si="0"/>
        <v>9</v>
      </c>
      <c r="M19" s="4">
        <v>15410</v>
      </c>
      <c r="N19" s="87">
        <f t="shared" ref="N19:N24" si="10">ROUNDDOWN((M19/26/8)*2,2)</f>
        <v>148.16999999999999</v>
      </c>
      <c r="O19" s="87">
        <f t="shared" si="2"/>
        <v>1333.53</v>
      </c>
      <c r="P19" s="86">
        <f t="shared" ref="P19:P24" si="11">ROUNDUP(O19*1.75%,0)</f>
        <v>24</v>
      </c>
      <c r="Q19" s="90">
        <f t="shared" ref="Q19:Q24" si="12">ROUND(O19-P19,0)</f>
        <v>1310</v>
      </c>
      <c r="R19" s="91">
        <f t="shared" ref="R19:R24" si="13">ROUNDUP(O19*4.75%,0)</f>
        <v>64</v>
      </c>
      <c r="S19" s="91">
        <f t="shared" ref="S19:S24" si="14">SUM(R19:R19)</f>
        <v>64</v>
      </c>
      <c r="T19" s="92">
        <f t="shared" si="7"/>
        <v>1405.53</v>
      </c>
      <c r="U19" s="91">
        <f t="shared" ref="U19:U24" si="15">ROUND(T19*18%,0)</f>
        <v>253</v>
      </c>
      <c r="V19" s="93">
        <f t="shared" ref="V19:V24" si="16">T19+U19</f>
        <v>1658.53</v>
      </c>
      <c r="W19" t="e">
        <v>#N/A</v>
      </c>
    </row>
    <row r="20" spans="1:23" x14ac:dyDescent="0.2">
      <c r="A20" s="9">
        <v>15</v>
      </c>
      <c r="B20" s="9"/>
      <c r="C20" s="9">
        <v>5167</v>
      </c>
      <c r="D20" s="11" t="s">
        <v>155</v>
      </c>
      <c r="E20" s="11" t="s">
        <v>156</v>
      </c>
      <c r="F20" s="12">
        <v>43423</v>
      </c>
      <c r="G20" s="12" t="s">
        <v>139</v>
      </c>
      <c r="H20" s="9" t="s">
        <v>158</v>
      </c>
      <c r="I20" s="86">
        <v>26</v>
      </c>
      <c r="J20" s="86">
        <v>34</v>
      </c>
      <c r="K20" s="86"/>
      <c r="L20" s="86">
        <f t="shared" si="0"/>
        <v>34</v>
      </c>
      <c r="M20" s="4">
        <v>15410</v>
      </c>
      <c r="N20" s="87">
        <f t="shared" si="10"/>
        <v>148.16999999999999</v>
      </c>
      <c r="O20" s="87">
        <f t="shared" si="2"/>
        <v>5037.78</v>
      </c>
      <c r="P20" s="86">
        <f t="shared" si="11"/>
        <v>89</v>
      </c>
      <c r="Q20" s="90">
        <f t="shared" si="12"/>
        <v>4949</v>
      </c>
      <c r="R20" s="91">
        <f t="shared" si="13"/>
        <v>240</v>
      </c>
      <c r="S20" s="91">
        <f t="shared" si="14"/>
        <v>240</v>
      </c>
      <c r="T20" s="92">
        <f t="shared" si="7"/>
        <v>5309.78</v>
      </c>
      <c r="U20" s="91">
        <f t="shared" si="15"/>
        <v>956</v>
      </c>
      <c r="V20" s="93">
        <f t="shared" si="16"/>
        <v>6265.78</v>
      </c>
      <c r="W20" t="e">
        <v>#N/A</v>
      </c>
    </row>
    <row r="21" spans="1:23" x14ac:dyDescent="0.2">
      <c r="A21" s="9">
        <v>16</v>
      </c>
      <c r="B21" s="9"/>
      <c r="C21" s="9">
        <v>5168</v>
      </c>
      <c r="D21" s="11" t="s">
        <v>159</v>
      </c>
      <c r="E21" s="11" t="s">
        <v>160</v>
      </c>
      <c r="F21" s="12">
        <v>43424</v>
      </c>
      <c r="G21" s="12" t="s">
        <v>139</v>
      </c>
      <c r="H21" s="9">
        <v>6928605796</v>
      </c>
      <c r="I21" s="86">
        <v>26</v>
      </c>
      <c r="J21" s="86">
        <v>20</v>
      </c>
      <c r="K21" s="86"/>
      <c r="L21" s="86">
        <f t="shared" si="0"/>
        <v>20</v>
      </c>
      <c r="M21" s="4">
        <v>15410</v>
      </c>
      <c r="N21" s="87">
        <f t="shared" si="10"/>
        <v>148.16999999999999</v>
      </c>
      <c r="O21" s="87">
        <f t="shared" si="2"/>
        <v>2963.3999999999996</v>
      </c>
      <c r="P21" s="86">
        <f t="shared" si="11"/>
        <v>52</v>
      </c>
      <c r="Q21" s="90">
        <f t="shared" si="12"/>
        <v>2911</v>
      </c>
      <c r="R21" s="91">
        <f t="shared" si="13"/>
        <v>141</v>
      </c>
      <c r="S21" s="91">
        <f t="shared" si="14"/>
        <v>141</v>
      </c>
      <c r="T21" s="92">
        <f t="shared" si="7"/>
        <v>3123.3999999999996</v>
      </c>
      <c r="U21" s="91">
        <f t="shared" si="15"/>
        <v>562</v>
      </c>
      <c r="V21" s="93">
        <f t="shared" si="16"/>
        <v>3685.3999999999996</v>
      </c>
      <c r="W21" t="e">
        <v>#N/A</v>
      </c>
    </row>
    <row r="22" spans="1:23" x14ac:dyDescent="0.2">
      <c r="A22" s="9">
        <v>17</v>
      </c>
      <c r="B22" s="9"/>
      <c r="C22" s="9">
        <v>5169</v>
      </c>
      <c r="D22" s="11" t="s">
        <v>162</v>
      </c>
      <c r="E22" s="11" t="s">
        <v>163</v>
      </c>
      <c r="F22" s="12">
        <v>43434</v>
      </c>
      <c r="G22" s="12" t="s">
        <v>139</v>
      </c>
      <c r="H22" s="9" t="s">
        <v>165</v>
      </c>
      <c r="I22" s="86">
        <v>26</v>
      </c>
      <c r="J22" s="86">
        <v>8</v>
      </c>
      <c r="K22" s="86"/>
      <c r="L22" s="86">
        <f t="shared" si="0"/>
        <v>8</v>
      </c>
      <c r="M22" s="4">
        <v>15410</v>
      </c>
      <c r="N22" s="87">
        <f t="shared" si="10"/>
        <v>148.16999999999999</v>
      </c>
      <c r="O22" s="87">
        <f t="shared" si="2"/>
        <v>1185.3599999999999</v>
      </c>
      <c r="P22" s="86">
        <f t="shared" si="11"/>
        <v>21</v>
      </c>
      <c r="Q22" s="90">
        <f t="shared" si="12"/>
        <v>1164</v>
      </c>
      <c r="R22" s="91">
        <f t="shared" si="13"/>
        <v>57</v>
      </c>
      <c r="S22" s="91">
        <f t="shared" si="14"/>
        <v>57</v>
      </c>
      <c r="T22" s="92">
        <f t="shared" si="7"/>
        <v>1249.3599999999999</v>
      </c>
      <c r="U22" s="91">
        <f t="shared" si="15"/>
        <v>225</v>
      </c>
      <c r="V22" s="93">
        <f t="shared" si="16"/>
        <v>1474.36</v>
      </c>
      <c r="W22" t="e">
        <v>#N/A</v>
      </c>
    </row>
    <row r="23" spans="1:23" x14ac:dyDescent="0.2">
      <c r="A23" s="9">
        <v>18</v>
      </c>
      <c r="B23" s="9"/>
      <c r="C23" s="9">
        <v>5023</v>
      </c>
      <c r="D23" s="11" t="s">
        <v>170</v>
      </c>
      <c r="E23" s="11" t="s">
        <v>171</v>
      </c>
      <c r="F23" s="12">
        <v>43435</v>
      </c>
      <c r="G23" s="12" t="s">
        <v>139</v>
      </c>
      <c r="H23" s="113" t="s">
        <v>173</v>
      </c>
      <c r="I23" s="86">
        <v>26</v>
      </c>
      <c r="J23" s="86">
        <v>9</v>
      </c>
      <c r="K23" s="86"/>
      <c r="L23" s="86">
        <f t="shared" si="0"/>
        <v>9</v>
      </c>
      <c r="M23" s="4">
        <v>15410</v>
      </c>
      <c r="N23" s="87">
        <f t="shared" si="10"/>
        <v>148.16999999999999</v>
      </c>
      <c r="O23" s="87">
        <f t="shared" si="2"/>
        <v>1333.53</v>
      </c>
      <c r="P23" s="86">
        <f t="shared" si="11"/>
        <v>24</v>
      </c>
      <c r="Q23" s="90">
        <f t="shared" si="12"/>
        <v>1310</v>
      </c>
      <c r="R23" s="91">
        <f t="shared" si="13"/>
        <v>64</v>
      </c>
      <c r="S23" s="91">
        <f t="shared" si="14"/>
        <v>64</v>
      </c>
      <c r="T23" s="92">
        <f t="shared" si="7"/>
        <v>1405.53</v>
      </c>
      <c r="U23" s="91">
        <f t="shared" si="15"/>
        <v>253</v>
      </c>
      <c r="V23" s="93">
        <f t="shared" si="16"/>
        <v>1658.53</v>
      </c>
      <c r="W23" t="e">
        <v>#N/A</v>
      </c>
    </row>
    <row r="24" spans="1:23" x14ac:dyDescent="0.2">
      <c r="A24" s="9">
        <v>19</v>
      </c>
      <c r="B24" s="9"/>
      <c r="C24" s="9">
        <v>6189</v>
      </c>
      <c r="D24" s="82" t="s">
        <v>198</v>
      </c>
      <c r="E24" s="11" t="s">
        <v>199</v>
      </c>
      <c r="F24" s="12">
        <v>43580</v>
      </c>
      <c r="G24" s="12" t="s">
        <v>64</v>
      </c>
      <c r="H24" s="113" t="s">
        <v>201</v>
      </c>
      <c r="I24" s="86">
        <v>26</v>
      </c>
      <c r="J24" s="86">
        <v>30</v>
      </c>
      <c r="K24" s="86"/>
      <c r="L24" s="86">
        <f t="shared" si="0"/>
        <v>30</v>
      </c>
      <c r="M24" s="4">
        <v>14010</v>
      </c>
      <c r="N24" s="87">
        <f t="shared" si="10"/>
        <v>134.71</v>
      </c>
      <c r="O24" s="87">
        <f t="shared" si="2"/>
        <v>4041.3</v>
      </c>
      <c r="P24" s="86">
        <f t="shared" si="11"/>
        <v>71</v>
      </c>
      <c r="Q24" s="90">
        <f t="shared" si="12"/>
        <v>3970</v>
      </c>
      <c r="R24" s="91">
        <f t="shared" si="13"/>
        <v>192</v>
      </c>
      <c r="S24" s="91">
        <f t="shared" si="14"/>
        <v>192</v>
      </c>
      <c r="T24" s="92">
        <f t="shared" si="7"/>
        <v>4251.3</v>
      </c>
      <c r="U24" s="91">
        <f t="shared" si="15"/>
        <v>765</v>
      </c>
      <c r="V24" s="93">
        <f t="shared" si="16"/>
        <v>5016.3</v>
      </c>
      <c r="W24" t="e">
        <v>#N/A</v>
      </c>
    </row>
    <row r="25" spans="1:23" x14ac:dyDescent="0.2">
      <c r="C25" s="2"/>
      <c r="D25" s="83"/>
      <c r="E25" s="2"/>
      <c r="F25" s="18"/>
      <c r="G25" s="18"/>
      <c r="H25" s="4"/>
      <c r="I25" s="80"/>
      <c r="J25" s="80"/>
      <c r="K25" s="80"/>
      <c r="M25" s="4"/>
      <c r="N25" s="88"/>
      <c r="O25" s="88"/>
      <c r="Q25" s="94"/>
      <c r="T25" s="95"/>
      <c r="V25" s="96"/>
    </row>
    <row r="26" spans="1:23" x14ac:dyDescent="0.2">
      <c r="I26" s="16" t="s">
        <v>229</v>
      </c>
      <c r="J26" s="16">
        <f t="shared" ref="J26:V26" si="17">SUM(J6:J25)</f>
        <v>238</v>
      </c>
      <c r="K26" s="16">
        <f t="shared" si="17"/>
        <v>0</v>
      </c>
      <c r="L26" s="16">
        <f t="shared" si="17"/>
        <v>238</v>
      </c>
      <c r="M26" s="16">
        <f t="shared" si="17"/>
        <v>274787</v>
      </c>
      <c r="N26" s="16">
        <f t="shared" si="17"/>
        <v>2642.0899999999997</v>
      </c>
      <c r="O26" s="16">
        <f t="shared" si="17"/>
        <v>33357.899999999994</v>
      </c>
      <c r="P26" s="16">
        <f t="shared" si="17"/>
        <v>594</v>
      </c>
      <c r="Q26" s="16">
        <f t="shared" si="17"/>
        <v>32764</v>
      </c>
      <c r="R26" s="16">
        <f t="shared" si="17"/>
        <v>1593</v>
      </c>
      <c r="S26" s="16">
        <f t="shared" si="17"/>
        <v>1593</v>
      </c>
      <c r="T26" s="16">
        <f t="shared" si="17"/>
        <v>35118.9</v>
      </c>
      <c r="U26" s="16">
        <f t="shared" si="17"/>
        <v>6321</v>
      </c>
      <c r="V26" s="16">
        <f t="shared" si="17"/>
        <v>41439.9</v>
      </c>
    </row>
    <row r="27" spans="1:23" x14ac:dyDescent="0.2">
      <c r="T27" s="95"/>
    </row>
  </sheetData>
  <mergeCells count="5">
    <mergeCell ref="A4:H4"/>
    <mergeCell ref="I4:L4"/>
    <mergeCell ref="M4:N4"/>
    <mergeCell ref="R4:T4"/>
    <mergeCell ref="U4:V4"/>
  </mergeCells>
  <printOptions horizontalCentered="1"/>
  <pageMargins left="0" right="0" top="0.25" bottom="0.25" header="0.3" footer="0.3"/>
  <pageSetup paperSize="9" scale="6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workbookViewId="0">
      <selection activeCell="D11" sqref="D11"/>
    </sheetView>
  </sheetViews>
  <sheetFormatPr defaultColWidth="9" defaultRowHeight="12.75" x14ac:dyDescent="0.2"/>
  <cols>
    <col min="6" max="6" width="10.42578125" customWidth="1"/>
  </cols>
  <sheetData>
    <row r="1" spans="1:7" ht="38.25" x14ac:dyDescent="0.2">
      <c r="A1" s="7" t="s">
        <v>17</v>
      </c>
      <c r="B1" s="7" t="s">
        <v>18</v>
      </c>
      <c r="C1" s="7" t="s">
        <v>19</v>
      </c>
      <c r="D1" s="7" t="s">
        <v>20</v>
      </c>
      <c r="E1" s="7" t="s">
        <v>21</v>
      </c>
      <c r="F1" s="7" t="s">
        <v>22</v>
      </c>
      <c r="G1" s="7" t="s">
        <v>23</v>
      </c>
    </row>
    <row r="2" spans="1:7" x14ac:dyDescent="0.2">
      <c r="A2" s="9">
        <v>1</v>
      </c>
      <c r="B2" s="9"/>
      <c r="C2" s="11"/>
      <c r="D2" s="11"/>
      <c r="E2" s="11"/>
      <c r="F2" s="12"/>
      <c r="G2" s="12"/>
    </row>
    <row r="3" spans="1:7" x14ac:dyDescent="0.2">
      <c r="A3" s="9">
        <v>2</v>
      </c>
      <c r="B3" s="9"/>
      <c r="C3" s="11"/>
      <c r="D3" s="11"/>
      <c r="E3" s="11"/>
      <c r="F3" s="12"/>
      <c r="G3" s="12"/>
    </row>
    <row r="4" spans="1:7" x14ac:dyDescent="0.2">
      <c r="A4" s="9">
        <v>3</v>
      </c>
      <c r="B4" s="9"/>
      <c r="C4" s="11"/>
      <c r="D4" s="11"/>
      <c r="E4" s="11"/>
      <c r="F4" s="12"/>
      <c r="G4" s="12"/>
    </row>
    <row r="5" spans="1:7" x14ac:dyDescent="0.2">
      <c r="A5" s="9">
        <v>4</v>
      </c>
      <c r="B5" s="9"/>
      <c r="C5" s="11"/>
      <c r="D5" s="11"/>
      <c r="E5" s="11"/>
      <c r="F5" s="12"/>
      <c r="G5" s="12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workbookViewId="0">
      <selection activeCell="F2" sqref="F2"/>
    </sheetView>
  </sheetViews>
  <sheetFormatPr defaultColWidth="9" defaultRowHeight="12.75" x14ac:dyDescent="0.2"/>
  <cols>
    <col min="1" max="1" width="5.5703125" customWidth="1"/>
    <col min="2" max="2" width="9" customWidth="1"/>
    <col min="3" max="3" width="7.7109375" customWidth="1"/>
    <col min="4" max="4" width="13.28515625" customWidth="1"/>
    <col min="5" max="5" width="14.140625" customWidth="1"/>
    <col min="6" max="6" width="10.42578125" customWidth="1"/>
    <col min="8" max="8" width="4.5703125" customWidth="1"/>
  </cols>
  <sheetData>
    <row r="1" spans="1:8" ht="25.5" x14ac:dyDescent="0.2">
      <c r="A1" s="7" t="s">
        <v>17</v>
      </c>
      <c r="B1" s="7" t="s">
        <v>18</v>
      </c>
      <c r="C1" s="7" t="s">
        <v>19</v>
      </c>
      <c r="D1" s="7" t="s">
        <v>20</v>
      </c>
      <c r="E1" s="7" t="s">
        <v>21</v>
      </c>
      <c r="F1" s="7" t="s">
        <v>22</v>
      </c>
      <c r="G1" s="7" t="s">
        <v>23</v>
      </c>
      <c r="H1" s="7" t="s">
        <v>329</v>
      </c>
    </row>
    <row r="2" spans="1:8" x14ac:dyDescent="0.2">
      <c r="A2" s="91">
        <v>1</v>
      </c>
      <c r="B2" s="92"/>
      <c r="C2" s="91">
        <v>2005</v>
      </c>
      <c r="D2" s="91" t="s">
        <v>330</v>
      </c>
      <c r="E2" s="91" t="s">
        <v>331</v>
      </c>
      <c r="F2" s="105">
        <v>43425</v>
      </c>
      <c r="G2" s="91" t="s">
        <v>139</v>
      </c>
      <c r="H2" s="105"/>
    </row>
    <row r="3" spans="1:8" x14ac:dyDescent="0.2">
      <c r="A3" s="91">
        <v>2</v>
      </c>
      <c r="B3" s="92"/>
      <c r="C3" s="91">
        <v>2016</v>
      </c>
      <c r="D3" s="91" t="s">
        <v>332</v>
      </c>
      <c r="E3" s="91"/>
      <c r="F3" s="105">
        <v>43419</v>
      </c>
      <c r="G3" s="91" t="s">
        <v>64</v>
      </c>
      <c r="H3" s="105"/>
    </row>
    <row r="4" spans="1:8" x14ac:dyDescent="0.2">
      <c r="A4" s="91">
        <v>3</v>
      </c>
      <c r="B4" s="92"/>
      <c r="C4" s="91">
        <v>2018</v>
      </c>
      <c r="D4" s="91" t="s">
        <v>333</v>
      </c>
      <c r="E4" s="91"/>
      <c r="F4" s="105">
        <v>43430</v>
      </c>
      <c r="G4" s="91" t="s">
        <v>64</v>
      </c>
      <c r="H4" s="105"/>
    </row>
    <row r="5" spans="1:8" x14ac:dyDescent="0.2">
      <c r="A5" s="91">
        <v>4</v>
      </c>
      <c r="B5" s="92"/>
      <c r="C5" s="91"/>
      <c r="D5" s="91"/>
      <c r="E5" s="91"/>
      <c r="F5" s="105"/>
      <c r="G5" s="91"/>
      <c r="H5" s="10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workbookViewId="0">
      <selection activeCell="D11" sqref="D11"/>
    </sheetView>
  </sheetViews>
  <sheetFormatPr defaultColWidth="9" defaultRowHeight="12.75" x14ac:dyDescent="0.2"/>
  <cols>
    <col min="1" max="1" width="5.5703125" customWidth="1"/>
    <col min="2" max="2" width="11" customWidth="1"/>
    <col min="3" max="3" width="7.7109375" customWidth="1"/>
    <col min="4" max="4" width="13.42578125" customWidth="1"/>
    <col min="5" max="5" width="10.7109375" customWidth="1"/>
    <col min="6" max="6" width="10.42578125" customWidth="1"/>
    <col min="8" max="8" width="10.42578125" customWidth="1"/>
    <col min="9" max="9" width="29.42578125" customWidth="1"/>
  </cols>
  <sheetData>
    <row r="1" spans="1:9" x14ac:dyDescent="0.2">
      <c r="A1" t="s">
        <v>334</v>
      </c>
    </row>
    <row r="2" spans="1:9" ht="25.5" x14ac:dyDescent="0.2">
      <c r="A2" s="7" t="s">
        <v>17</v>
      </c>
      <c r="B2" s="7" t="s">
        <v>18</v>
      </c>
      <c r="C2" s="7" t="s">
        <v>19</v>
      </c>
      <c r="D2" s="7" t="s">
        <v>20</v>
      </c>
      <c r="E2" s="7" t="s">
        <v>21</v>
      </c>
      <c r="F2" s="7" t="s">
        <v>22</v>
      </c>
      <c r="G2" s="7" t="s">
        <v>23</v>
      </c>
      <c r="H2" s="7" t="s">
        <v>329</v>
      </c>
      <c r="I2" s="7" t="s">
        <v>335</v>
      </c>
    </row>
    <row r="3" spans="1:9" x14ac:dyDescent="0.2">
      <c r="A3" s="91">
        <v>1</v>
      </c>
      <c r="B3" s="92"/>
      <c r="C3" s="91"/>
      <c r="D3" s="91"/>
      <c r="E3" s="91"/>
      <c r="F3" s="105"/>
      <c r="G3" s="91"/>
      <c r="H3" s="105"/>
      <c r="I3" s="91"/>
    </row>
    <row r="4" spans="1:9" x14ac:dyDescent="0.2">
      <c r="A4" s="91">
        <v>2</v>
      </c>
      <c r="B4" s="92"/>
      <c r="C4" s="91"/>
      <c r="D4" s="91"/>
      <c r="E4" s="91"/>
      <c r="F4" s="105"/>
      <c r="G4" s="91"/>
      <c r="H4" s="105"/>
      <c r="I4" s="91"/>
    </row>
    <row r="5" spans="1:9" x14ac:dyDescent="0.2">
      <c r="A5" s="91">
        <v>3</v>
      </c>
      <c r="B5" s="92"/>
      <c r="C5" s="91"/>
      <c r="D5" s="91"/>
      <c r="E5" s="91"/>
      <c r="F5" s="105"/>
      <c r="G5" s="91"/>
      <c r="H5" s="105"/>
      <c r="I5" s="91"/>
    </row>
    <row r="6" spans="1:9" x14ac:dyDescent="0.2">
      <c r="A6" s="91">
        <v>4</v>
      </c>
      <c r="B6" s="92"/>
      <c r="C6" s="91"/>
      <c r="D6" s="91"/>
      <c r="E6" s="91"/>
      <c r="F6" s="105"/>
      <c r="G6" s="91"/>
      <c r="H6" s="105"/>
      <c r="I6" s="9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4"/>
  <sheetViews>
    <sheetView workbookViewId="0">
      <pane xSplit="4" ySplit="5" topLeftCell="E15" activePane="bottomRight" state="frozen"/>
      <selection pane="topRight" activeCell="E1" sqref="E1"/>
      <selection pane="bottomLeft" activeCell="A6" sqref="A6"/>
      <selection pane="bottomRight" activeCell="V51" sqref="V51"/>
    </sheetView>
  </sheetViews>
  <sheetFormatPr defaultColWidth="9.140625" defaultRowHeight="12.75" x14ac:dyDescent="0.2"/>
  <cols>
    <col min="1" max="1" width="9.42578125" customWidth="1"/>
    <col min="2" max="2" width="14.85546875" style="80" customWidth="1"/>
    <col min="3" max="3" width="12.85546875" hidden="1" customWidth="1"/>
    <col min="4" max="4" width="20.85546875" customWidth="1"/>
    <col min="5" max="5" width="21" customWidth="1"/>
    <col min="6" max="6" width="10.42578125" customWidth="1"/>
    <col min="7" max="7" width="9.7109375" customWidth="1"/>
    <col min="8" max="8" width="13.28515625" hidden="1" customWidth="1"/>
    <col min="9" max="9" width="8.5703125" customWidth="1"/>
    <col min="10" max="10" width="7" customWidth="1"/>
    <col min="11" max="11" width="7.5703125" customWidth="1"/>
    <col min="12" max="12" width="8.5703125" style="80" customWidth="1"/>
    <col min="13" max="13" width="9" customWidth="1"/>
    <col min="14" max="14" width="9.7109375" customWidth="1"/>
    <col min="15" max="15" width="9.85546875" customWidth="1"/>
    <col min="16" max="16" width="8.28515625" style="80" customWidth="1"/>
    <col min="17" max="17" width="8.42578125" customWidth="1"/>
    <col min="18" max="18" width="8.85546875" customWidth="1"/>
    <col min="19" max="19" width="8.5703125" customWidth="1"/>
    <col min="20" max="20" width="9" customWidth="1"/>
    <col min="21" max="21" width="9.140625" customWidth="1"/>
    <col min="22" max="22" width="10.85546875" customWidth="1"/>
  </cols>
  <sheetData>
    <row r="1" spans="1:24" x14ac:dyDescent="0.2">
      <c r="A1" s="1" t="s">
        <v>0</v>
      </c>
      <c r="B1" s="1" t="s">
        <v>422</v>
      </c>
      <c r="C1" s="2"/>
      <c r="D1" s="2"/>
      <c r="E1" s="2"/>
      <c r="F1" s="3" t="s">
        <v>2</v>
      </c>
      <c r="G1" s="4"/>
    </row>
    <row r="2" spans="1:24" x14ac:dyDescent="0.2">
      <c r="A2" s="5" t="s">
        <v>3</v>
      </c>
      <c r="B2" s="6">
        <v>45139</v>
      </c>
      <c r="C2" s="2"/>
      <c r="D2" s="2"/>
      <c r="E2" s="2"/>
      <c r="F2" s="3" t="s">
        <v>4</v>
      </c>
      <c r="G2" s="4">
        <v>46</v>
      </c>
    </row>
    <row r="3" spans="1:24" x14ac:dyDescent="0.2">
      <c r="A3" s="5" t="s">
        <v>5</v>
      </c>
      <c r="B3" s="4" t="s">
        <v>6</v>
      </c>
      <c r="C3" s="2"/>
      <c r="D3" s="2"/>
      <c r="E3" s="2"/>
      <c r="F3" s="3" t="s">
        <v>7</v>
      </c>
      <c r="G3" s="2" t="s">
        <v>8</v>
      </c>
    </row>
    <row r="4" spans="1:24" x14ac:dyDescent="0.2">
      <c r="A4" s="159" t="s">
        <v>9</v>
      </c>
      <c r="B4" s="159"/>
      <c r="C4" s="159"/>
      <c r="D4" s="159"/>
      <c r="E4" s="159"/>
      <c r="F4" s="159"/>
      <c r="G4" s="159"/>
      <c r="H4" s="159"/>
      <c r="I4" s="160" t="s">
        <v>321</v>
      </c>
      <c r="J4" s="161"/>
      <c r="K4" s="161"/>
      <c r="L4" s="161"/>
      <c r="M4" s="162" t="s">
        <v>11</v>
      </c>
      <c r="N4" s="163"/>
      <c r="O4" s="84" t="s">
        <v>12</v>
      </c>
      <c r="P4" s="85" t="s">
        <v>13</v>
      </c>
      <c r="R4" s="164" t="s">
        <v>15</v>
      </c>
      <c r="S4" s="164"/>
      <c r="T4" s="164"/>
      <c r="U4" s="165" t="s">
        <v>16</v>
      </c>
      <c r="V4" s="166"/>
    </row>
    <row r="5" spans="1:24" s="79" customFormat="1" ht="89.25" x14ac:dyDescent="0.2">
      <c r="A5" s="81" t="s">
        <v>17</v>
      </c>
      <c r="B5" s="81" t="s">
        <v>18</v>
      </c>
      <c r="C5" s="81" t="s">
        <v>19</v>
      </c>
      <c r="D5" s="81" t="s">
        <v>20</v>
      </c>
      <c r="E5" s="81" t="s">
        <v>21</v>
      </c>
      <c r="F5" s="81" t="s">
        <v>22</v>
      </c>
      <c r="G5" s="81" t="s">
        <v>23</v>
      </c>
      <c r="H5" s="81" t="s">
        <v>26</v>
      </c>
      <c r="I5" s="81" t="s">
        <v>27</v>
      </c>
      <c r="J5" s="81" t="s">
        <v>322</v>
      </c>
      <c r="K5" s="81" t="s">
        <v>323</v>
      </c>
      <c r="L5" s="81" t="s">
        <v>324</v>
      </c>
      <c r="M5" s="81" t="s">
        <v>32</v>
      </c>
      <c r="N5" s="81" t="s">
        <v>325</v>
      </c>
      <c r="O5" s="81" t="s">
        <v>326</v>
      </c>
      <c r="P5" s="81" t="s">
        <v>230</v>
      </c>
      <c r="Q5" s="81" t="s">
        <v>327</v>
      </c>
      <c r="R5" s="81" t="s">
        <v>231</v>
      </c>
      <c r="S5" s="81" t="s">
        <v>54</v>
      </c>
      <c r="T5" s="81" t="s">
        <v>328</v>
      </c>
      <c r="U5" s="81" t="s">
        <v>58</v>
      </c>
      <c r="V5" s="89" t="s">
        <v>59</v>
      </c>
    </row>
    <row r="6" spans="1:24" x14ac:dyDescent="0.2">
      <c r="A6" s="9">
        <f>ROW()-5</f>
        <v>1</v>
      </c>
      <c r="B6" s="131">
        <v>3562016834</v>
      </c>
      <c r="C6" s="9">
        <v>4585</v>
      </c>
      <c r="D6" s="11" t="s">
        <v>80</v>
      </c>
      <c r="E6" s="11" t="s">
        <v>81</v>
      </c>
      <c r="F6" s="12">
        <v>43344</v>
      </c>
      <c r="G6" s="12" t="s">
        <v>78</v>
      </c>
      <c r="H6" s="140"/>
      <c r="I6" s="86">
        <v>26</v>
      </c>
      <c r="J6" s="127">
        <v>0</v>
      </c>
      <c r="K6" s="86">
        <v>0</v>
      </c>
      <c r="L6" s="127">
        <f t="shared" ref="L6:L49" si="0">SUM(J6:K6)</f>
        <v>0</v>
      </c>
      <c r="M6" s="15">
        <v>19070</v>
      </c>
      <c r="N6" s="87">
        <f>ROUND((M6/26/8)*2,0)</f>
        <v>183</v>
      </c>
      <c r="O6" s="87">
        <f t="shared" ref="O6:O49" si="1">N6*L6</f>
        <v>0</v>
      </c>
      <c r="P6" s="86">
        <f t="shared" ref="P6:P34" si="2">ROUNDUP(O6*0.75%,0)</f>
        <v>0</v>
      </c>
      <c r="Q6" s="90">
        <f t="shared" ref="Q6:Q49" si="3">ROUND(O6-P6,0)</f>
        <v>0</v>
      </c>
      <c r="R6" s="91">
        <f>ROUND(O6*3.25/100,0)</f>
        <v>0</v>
      </c>
      <c r="S6" s="91">
        <f t="shared" ref="S6:S49" si="4">SUM(R6:R6)</f>
        <v>0</v>
      </c>
      <c r="T6" s="92">
        <f t="shared" ref="T6:T49" si="5">O6+S6</f>
        <v>0</v>
      </c>
      <c r="U6" s="91">
        <f t="shared" ref="U6:U49" si="6">ROUND(T6*18%,0)</f>
        <v>0</v>
      </c>
      <c r="V6" s="93">
        <f t="shared" ref="V6:V49" si="7">T6+U6</f>
        <v>0</v>
      </c>
    </row>
    <row r="7" spans="1:24" x14ac:dyDescent="0.2">
      <c r="A7" s="140">
        <f t="shared" ref="A7:A49" si="8">ROW()-5</f>
        <v>2</v>
      </c>
      <c r="B7" s="131">
        <v>3562016837</v>
      </c>
      <c r="C7" s="9">
        <v>4578</v>
      </c>
      <c r="D7" s="11" t="s">
        <v>68</v>
      </c>
      <c r="E7" s="11" t="s">
        <v>69</v>
      </c>
      <c r="F7" s="12">
        <v>43344</v>
      </c>
      <c r="G7" s="12" t="s">
        <v>139</v>
      </c>
      <c r="H7" s="9"/>
      <c r="I7" s="86">
        <v>26</v>
      </c>
      <c r="J7" s="127">
        <v>0</v>
      </c>
      <c r="K7" s="86">
        <v>0</v>
      </c>
      <c r="L7" s="127">
        <f t="shared" si="0"/>
        <v>0</v>
      </c>
      <c r="M7" s="142">
        <v>18993</v>
      </c>
      <c r="N7" s="87">
        <f t="shared" ref="N7:N49" si="9">ROUND((M7/26/8)*2,0)</f>
        <v>183</v>
      </c>
      <c r="O7" s="87">
        <f t="shared" si="1"/>
        <v>0</v>
      </c>
      <c r="P7" s="86">
        <f t="shared" si="2"/>
        <v>0</v>
      </c>
      <c r="Q7" s="90">
        <f t="shared" si="3"/>
        <v>0</v>
      </c>
      <c r="R7" s="91">
        <f t="shared" ref="R7:R34" si="10">ROUND(O7*3.25/100,0)</f>
        <v>0</v>
      </c>
      <c r="S7" s="91">
        <f t="shared" si="4"/>
        <v>0</v>
      </c>
      <c r="T7" s="92">
        <f t="shared" si="5"/>
        <v>0</v>
      </c>
      <c r="U7" s="91">
        <f t="shared" si="6"/>
        <v>0</v>
      </c>
      <c r="V7" s="93">
        <f t="shared" si="7"/>
        <v>0</v>
      </c>
    </row>
    <row r="8" spans="1:24" x14ac:dyDescent="0.2">
      <c r="A8" s="140">
        <f t="shared" si="8"/>
        <v>3</v>
      </c>
      <c r="B8" s="131">
        <v>3562016838</v>
      </c>
      <c r="C8" s="9">
        <v>4579</v>
      </c>
      <c r="D8" s="11" t="s">
        <v>70</v>
      </c>
      <c r="E8" s="11" t="s">
        <v>71</v>
      </c>
      <c r="F8" s="12">
        <v>43344</v>
      </c>
      <c r="G8" s="12" t="s">
        <v>64</v>
      </c>
      <c r="H8" s="4"/>
      <c r="I8" s="86">
        <v>26</v>
      </c>
      <c r="J8" s="127">
        <v>0</v>
      </c>
      <c r="K8" s="86">
        <v>0</v>
      </c>
      <c r="L8" s="127">
        <f t="shared" si="0"/>
        <v>0</v>
      </c>
      <c r="M8" s="142">
        <v>17234</v>
      </c>
      <c r="N8" s="87">
        <f t="shared" si="9"/>
        <v>166</v>
      </c>
      <c r="O8" s="87">
        <f t="shared" si="1"/>
        <v>0</v>
      </c>
      <c r="P8" s="86">
        <f t="shared" si="2"/>
        <v>0</v>
      </c>
      <c r="Q8" s="90">
        <f t="shared" si="3"/>
        <v>0</v>
      </c>
      <c r="R8" s="91">
        <f t="shared" si="10"/>
        <v>0</v>
      </c>
      <c r="S8" s="91">
        <f t="shared" si="4"/>
        <v>0</v>
      </c>
      <c r="T8" s="92">
        <f t="shared" si="5"/>
        <v>0</v>
      </c>
      <c r="U8" s="91">
        <f t="shared" si="6"/>
        <v>0</v>
      </c>
      <c r="V8" s="93">
        <f t="shared" si="7"/>
        <v>0</v>
      </c>
    </row>
    <row r="9" spans="1:24" x14ac:dyDescent="0.2">
      <c r="A9" s="140">
        <f t="shared" si="8"/>
        <v>4</v>
      </c>
      <c r="B9" s="131">
        <v>3562016848</v>
      </c>
      <c r="C9" s="9">
        <v>4582</v>
      </c>
      <c r="D9" s="11" t="s">
        <v>72</v>
      </c>
      <c r="E9" s="11" t="s">
        <v>73</v>
      </c>
      <c r="F9" s="12">
        <v>43344</v>
      </c>
      <c r="G9" s="12" t="s">
        <v>64</v>
      </c>
      <c r="H9" s="4"/>
      <c r="I9" s="86">
        <v>26</v>
      </c>
      <c r="J9" s="127">
        <v>2.02</v>
      </c>
      <c r="K9" s="86">
        <v>0</v>
      </c>
      <c r="L9" s="127">
        <f t="shared" si="0"/>
        <v>2.02</v>
      </c>
      <c r="M9" s="142">
        <v>17234</v>
      </c>
      <c r="N9" s="87">
        <f t="shared" si="9"/>
        <v>166</v>
      </c>
      <c r="O9" s="87">
        <f t="shared" si="1"/>
        <v>335.32</v>
      </c>
      <c r="P9" s="86">
        <f t="shared" si="2"/>
        <v>3</v>
      </c>
      <c r="Q9" s="90">
        <f t="shared" si="3"/>
        <v>332</v>
      </c>
      <c r="R9" s="91">
        <f t="shared" si="10"/>
        <v>11</v>
      </c>
      <c r="S9" s="91">
        <f t="shared" si="4"/>
        <v>11</v>
      </c>
      <c r="T9" s="92">
        <f t="shared" si="5"/>
        <v>346.32</v>
      </c>
      <c r="U9" s="91">
        <f t="shared" si="6"/>
        <v>62</v>
      </c>
      <c r="V9" s="93">
        <f t="shared" si="7"/>
        <v>408.32</v>
      </c>
      <c r="X9" s="95"/>
    </row>
    <row r="10" spans="1:24" x14ac:dyDescent="0.2">
      <c r="A10" s="140">
        <f t="shared" si="8"/>
        <v>5</v>
      </c>
      <c r="B10" s="131">
        <v>3562016849</v>
      </c>
      <c r="C10" s="9">
        <v>4574</v>
      </c>
      <c r="D10" s="11" t="s">
        <v>62</v>
      </c>
      <c r="E10" s="11" t="s">
        <v>63</v>
      </c>
      <c r="F10" s="12">
        <v>43344</v>
      </c>
      <c r="G10" s="12" t="s">
        <v>139</v>
      </c>
      <c r="H10" s="149"/>
      <c r="I10" s="86">
        <v>26</v>
      </c>
      <c r="J10" s="127">
        <v>0.87</v>
      </c>
      <c r="K10" s="86">
        <v>0</v>
      </c>
      <c r="L10" s="127">
        <f t="shared" si="0"/>
        <v>0.87</v>
      </c>
      <c r="M10" s="142">
        <v>18993</v>
      </c>
      <c r="N10" s="87">
        <f t="shared" si="9"/>
        <v>183</v>
      </c>
      <c r="O10" s="87">
        <f t="shared" si="1"/>
        <v>159.21</v>
      </c>
      <c r="P10" s="86">
        <f t="shared" si="2"/>
        <v>2</v>
      </c>
      <c r="Q10" s="90">
        <f t="shared" si="3"/>
        <v>157</v>
      </c>
      <c r="R10" s="91">
        <f>ROUNDUP(O10*3.25/100,0)</f>
        <v>6</v>
      </c>
      <c r="S10" s="91">
        <f t="shared" si="4"/>
        <v>6</v>
      </c>
      <c r="T10" s="92">
        <f t="shared" si="5"/>
        <v>165.21</v>
      </c>
      <c r="U10" s="91">
        <f t="shared" si="6"/>
        <v>30</v>
      </c>
      <c r="V10" s="93">
        <f t="shared" si="7"/>
        <v>195.21</v>
      </c>
      <c r="X10" s="95"/>
    </row>
    <row r="11" spans="1:24" x14ac:dyDescent="0.2">
      <c r="A11" s="140">
        <f t="shared" si="8"/>
        <v>6</v>
      </c>
      <c r="B11" s="131">
        <v>3562016852</v>
      </c>
      <c r="C11" s="9">
        <v>4568</v>
      </c>
      <c r="D11" s="11" t="s">
        <v>101</v>
      </c>
      <c r="E11" s="11" t="s">
        <v>102</v>
      </c>
      <c r="F11" s="12">
        <v>43344</v>
      </c>
      <c r="G11" s="12" t="s">
        <v>64</v>
      </c>
      <c r="H11" s="4"/>
      <c r="I11" s="86">
        <v>26</v>
      </c>
      <c r="J11" s="127">
        <v>6.17</v>
      </c>
      <c r="K11" s="86">
        <v>0</v>
      </c>
      <c r="L11" s="127">
        <f t="shared" si="0"/>
        <v>6.17</v>
      </c>
      <c r="M11" s="142">
        <v>17234</v>
      </c>
      <c r="N11" s="87">
        <f t="shared" si="9"/>
        <v>166</v>
      </c>
      <c r="O11" s="87">
        <f t="shared" si="1"/>
        <v>1024.22</v>
      </c>
      <c r="P11" s="86">
        <f t="shared" si="2"/>
        <v>8</v>
      </c>
      <c r="Q11" s="90">
        <f t="shared" si="3"/>
        <v>1016</v>
      </c>
      <c r="R11" s="91">
        <f>ROUNDUP(O11*3.25/100,0)</f>
        <v>34</v>
      </c>
      <c r="S11" s="91">
        <f t="shared" si="4"/>
        <v>34</v>
      </c>
      <c r="T11" s="92">
        <f t="shared" si="5"/>
        <v>1058.22</v>
      </c>
      <c r="U11" s="91">
        <f t="shared" si="6"/>
        <v>190</v>
      </c>
      <c r="V11" s="93">
        <f t="shared" si="7"/>
        <v>1248.22</v>
      </c>
      <c r="X11" s="95"/>
    </row>
    <row r="12" spans="1:24" x14ac:dyDescent="0.2">
      <c r="A12" s="140">
        <f t="shared" si="8"/>
        <v>7</v>
      </c>
      <c r="B12" s="131">
        <v>3562016855</v>
      </c>
      <c r="C12" s="9">
        <v>4571</v>
      </c>
      <c r="D12" s="11" t="s">
        <v>133</v>
      </c>
      <c r="E12" s="11" t="s">
        <v>134</v>
      </c>
      <c r="F12" s="12">
        <v>43344</v>
      </c>
      <c r="G12" s="12" t="s">
        <v>130</v>
      </c>
      <c r="H12" s="4"/>
      <c r="I12" s="86">
        <v>26</v>
      </c>
      <c r="J12" s="127">
        <v>1.62</v>
      </c>
      <c r="K12" s="86">
        <v>0</v>
      </c>
      <c r="L12" s="127">
        <f t="shared" si="0"/>
        <v>1.62</v>
      </c>
      <c r="M12" s="142">
        <v>17234</v>
      </c>
      <c r="N12" s="87">
        <f t="shared" si="9"/>
        <v>166</v>
      </c>
      <c r="O12" s="87">
        <f t="shared" si="1"/>
        <v>268.92</v>
      </c>
      <c r="P12" s="86">
        <f t="shared" si="2"/>
        <v>3</v>
      </c>
      <c r="Q12" s="90">
        <f t="shared" si="3"/>
        <v>266</v>
      </c>
      <c r="R12" s="91">
        <f t="shared" si="10"/>
        <v>9</v>
      </c>
      <c r="S12" s="91">
        <f t="shared" si="4"/>
        <v>9</v>
      </c>
      <c r="T12" s="92">
        <f t="shared" si="5"/>
        <v>277.92</v>
      </c>
      <c r="U12" s="91">
        <f t="shared" si="6"/>
        <v>50</v>
      </c>
      <c r="V12" s="93">
        <f t="shared" si="7"/>
        <v>327.92</v>
      </c>
      <c r="X12" s="95"/>
    </row>
    <row r="13" spans="1:24" x14ac:dyDescent="0.2">
      <c r="A13" s="140">
        <f t="shared" si="8"/>
        <v>8</v>
      </c>
      <c r="B13" s="131">
        <v>3562016859</v>
      </c>
      <c r="C13" s="9">
        <v>4586</v>
      </c>
      <c r="D13" s="11" t="s">
        <v>82</v>
      </c>
      <c r="E13" s="11" t="s">
        <v>83</v>
      </c>
      <c r="F13" s="12">
        <v>43344</v>
      </c>
      <c r="G13" s="12" t="s">
        <v>64</v>
      </c>
      <c r="H13" s="4"/>
      <c r="I13" s="86">
        <v>26</v>
      </c>
      <c r="J13" s="127">
        <v>9.82</v>
      </c>
      <c r="K13" s="86">
        <v>0</v>
      </c>
      <c r="L13" s="127">
        <f t="shared" si="0"/>
        <v>9.82</v>
      </c>
      <c r="M13" s="142">
        <v>17234</v>
      </c>
      <c r="N13" s="87">
        <f t="shared" si="9"/>
        <v>166</v>
      </c>
      <c r="O13" s="87">
        <f t="shared" si="1"/>
        <v>1630.1200000000001</v>
      </c>
      <c r="P13" s="86">
        <f t="shared" si="2"/>
        <v>13</v>
      </c>
      <c r="Q13" s="90">
        <f t="shared" si="3"/>
        <v>1617</v>
      </c>
      <c r="R13" s="91">
        <f t="shared" si="10"/>
        <v>53</v>
      </c>
      <c r="S13" s="91">
        <f t="shared" si="4"/>
        <v>53</v>
      </c>
      <c r="T13" s="92">
        <f t="shared" si="5"/>
        <v>1683.1200000000001</v>
      </c>
      <c r="U13" s="91">
        <f t="shared" si="6"/>
        <v>303</v>
      </c>
      <c r="V13" s="93">
        <f t="shared" si="7"/>
        <v>1986.1200000000001</v>
      </c>
      <c r="X13" s="95"/>
    </row>
    <row r="14" spans="1:24" x14ac:dyDescent="0.2">
      <c r="A14" s="140">
        <f t="shared" si="8"/>
        <v>9</v>
      </c>
      <c r="B14" s="131">
        <v>3562016860</v>
      </c>
      <c r="C14" s="9">
        <v>4587</v>
      </c>
      <c r="D14" s="11" t="s">
        <v>84</v>
      </c>
      <c r="E14" s="11" t="s">
        <v>85</v>
      </c>
      <c r="F14" s="12">
        <v>43344</v>
      </c>
      <c r="G14" s="12" t="s">
        <v>64</v>
      </c>
      <c r="H14" s="4"/>
      <c r="I14" s="86">
        <v>26</v>
      </c>
      <c r="J14" s="127">
        <v>9.15</v>
      </c>
      <c r="K14" s="86">
        <v>0</v>
      </c>
      <c r="L14" s="127">
        <f t="shared" si="0"/>
        <v>9.15</v>
      </c>
      <c r="M14" s="142">
        <v>17234</v>
      </c>
      <c r="N14" s="87">
        <f t="shared" si="9"/>
        <v>166</v>
      </c>
      <c r="O14" s="87">
        <f t="shared" si="1"/>
        <v>1518.9</v>
      </c>
      <c r="P14" s="86">
        <f t="shared" si="2"/>
        <v>12</v>
      </c>
      <c r="Q14" s="90">
        <f t="shared" si="3"/>
        <v>1507</v>
      </c>
      <c r="R14" s="91">
        <f>ROUNDUP(O14*3.25/100,0)</f>
        <v>50</v>
      </c>
      <c r="S14" s="91">
        <f t="shared" si="4"/>
        <v>50</v>
      </c>
      <c r="T14" s="92">
        <f t="shared" si="5"/>
        <v>1568.9</v>
      </c>
      <c r="U14" s="91">
        <f t="shared" si="6"/>
        <v>282</v>
      </c>
      <c r="V14" s="93">
        <f t="shared" si="7"/>
        <v>1850.9</v>
      </c>
      <c r="X14" s="95"/>
    </row>
    <row r="15" spans="1:24" x14ac:dyDescent="0.2">
      <c r="A15" s="140">
        <f t="shared" si="8"/>
        <v>10</v>
      </c>
      <c r="B15" s="131">
        <v>3562017091</v>
      </c>
      <c r="C15" s="9">
        <v>4584</v>
      </c>
      <c r="D15" s="11" t="s">
        <v>76</v>
      </c>
      <c r="E15" s="11" t="s">
        <v>77</v>
      </c>
      <c r="F15" s="12">
        <v>43344</v>
      </c>
      <c r="G15" s="12" t="s">
        <v>78</v>
      </c>
      <c r="H15" s="4"/>
      <c r="I15" s="86">
        <v>26</v>
      </c>
      <c r="J15" s="127">
        <v>0</v>
      </c>
      <c r="K15" s="86">
        <v>0</v>
      </c>
      <c r="L15" s="127">
        <f t="shared" si="0"/>
        <v>0</v>
      </c>
      <c r="M15" s="142">
        <v>19070</v>
      </c>
      <c r="N15" s="87">
        <f t="shared" si="9"/>
        <v>183</v>
      </c>
      <c r="O15" s="87">
        <f t="shared" si="1"/>
        <v>0</v>
      </c>
      <c r="P15" s="86">
        <f t="shared" si="2"/>
        <v>0</v>
      </c>
      <c r="Q15" s="90">
        <f t="shared" si="3"/>
        <v>0</v>
      </c>
      <c r="R15" s="91">
        <f t="shared" si="10"/>
        <v>0</v>
      </c>
      <c r="S15" s="91">
        <f t="shared" si="4"/>
        <v>0</v>
      </c>
      <c r="T15" s="92">
        <f t="shared" si="5"/>
        <v>0</v>
      </c>
      <c r="U15" s="91">
        <f t="shared" si="6"/>
        <v>0</v>
      </c>
      <c r="V15" s="93">
        <f t="shared" si="7"/>
        <v>0</v>
      </c>
      <c r="X15" s="95"/>
    </row>
    <row r="16" spans="1:24" x14ac:dyDescent="0.2">
      <c r="A16" s="140">
        <f t="shared" si="8"/>
        <v>11</v>
      </c>
      <c r="B16" s="131">
        <v>3562017275</v>
      </c>
      <c r="C16" s="9">
        <v>4717</v>
      </c>
      <c r="D16" s="11" t="s">
        <v>97</v>
      </c>
      <c r="E16" s="11" t="s">
        <v>98</v>
      </c>
      <c r="F16" s="12">
        <v>43388</v>
      </c>
      <c r="G16" s="12" t="s">
        <v>64</v>
      </c>
      <c r="H16" s="4"/>
      <c r="I16" s="86">
        <v>26</v>
      </c>
      <c r="J16" s="127">
        <v>0</v>
      </c>
      <c r="K16" s="86">
        <v>0</v>
      </c>
      <c r="L16" s="127">
        <f t="shared" si="0"/>
        <v>0</v>
      </c>
      <c r="M16" s="142">
        <v>17234</v>
      </c>
      <c r="N16" s="87">
        <f t="shared" si="9"/>
        <v>166</v>
      </c>
      <c r="O16" s="87">
        <f t="shared" si="1"/>
        <v>0</v>
      </c>
      <c r="P16" s="86">
        <f t="shared" si="2"/>
        <v>0</v>
      </c>
      <c r="Q16" s="90">
        <f t="shared" si="3"/>
        <v>0</v>
      </c>
      <c r="R16" s="91">
        <f t="shared" si="10"/>
        <v>0</v>
      </c>
      <c r="S16" s="91">
        <f t="shared" si="4"/>
        <v>0</v>
      </c>
      <c r="T16" s="92">
        <f t="shared" si="5"/>
        <v>0</v>
      </c>
      <c r="U16" s="91">
        <f t="shared" si="6"/>
        <v>0</v>
      </c>
      <c r="V16" s="93">
        <f t="shared" si="7"/>
        <v>0</v>
      </c>
      <c r="X16" s="95"/>
    </row>
    <row r="17" spans="1:24" x14ac:dyDescent="0.2">
      <c r="A17" s="140">
        <f t="shared" si="8"/>
        <v>12</v>
      </c>
      <c r="B17" s="131">
        <v>3562018690</v>
      </c>
      <c r="C17" s="9">
        <v>5173</v>
      </c>
      <c r="D17" s="11" t="s">
        <v>112</v>
      </c>
      <c r="E17" s="11" t="s">
        <v>113</v>
      </c>
      <c r="F17" s="12">
        <v>43423</v>
      </c>
      <c r="G17" s="12" t="s">
        <v>64</v>
      </c>
      <c r="H17" s="4"/>
      <c r="I17" s="86">
        <v>26</v>
      </c>
      <c r="J17" s="127">
        <v>9.5500000000000007</v>
      </c>
      <c r="K17" s="86">
        <v>0</v>
      </c>
      <c r="L17" s="127">
        <f t="shared" si="0"/>
        <v>9.5500000000000007</v>
      </c>
      <c r="M17" s="142">
        <v>17234</v>
      </c>
      <c r="N17" s="87">
        <f t="shared" si="9"/>
        <v>166</v>
      </c>
      <c r="O17" s="87">
        <f t="shared" si="1"/>
        <v>1585.3000000000002</v>
      </c>
      <c r="P17" s="86">
        <f t="shared" si="2"/>
        <v>12</v>
      </c>
      <c r="Q17" s="90">
        <f t="shared" si="3"/>
        <v>1573</v>
      </c>
      <c r="R17" s="91">
        <f t="shared" si="10"/>
        <v>52</v>
      </c>
      <c r="S17" s="91">
        <f t="shared" si="4"/>
        <v>52</v>
      </c>
      <c r="T17" s="92">
        <f t="shared" si="5"/>
        <v>1637.3000000000002</v>
      </c>
      <c r="U17" s="91">
        <f t="shared" si="6"/>
        <v>295</v>
      </c>
      <c r="V17" s="93">
        <f t="shared" si="7"/>
        <v>1932.3000000000002</v>
      </c>
      <c r="X17" s="95"/>
    </row>
    <row r="18" spans="1:24" x14ac:dyDescent="0.2">
      <c r="A18" s="140">
        <f t="shared" si="8"/>
        <v>13</v>
      </c>
      <c r="B18" s="131">
        <v>3562018691</v>
      </c>
      <c r="C18" s="9">
        <v>5172</v>
      </c>
      <c r="D18" s="11" t="s">
        <v>108</v>
      </c>
      <c r="E18" s="11" t="s">
        <v>109</v>
      </c>
      <c r="F18" s="12">
        <v>43423</v>
      </c>
      <c r="G18" s="12" t="s">
        <v>64</v>
      </c>
      <c r="H18" s="4"/>
      <c r="I18" s="86">
        <v>26</v>
      </c>
      <c r="J18" s="127">
        <v>9.6300000000000008</v>
      </c>
      <c r="K18" s="86">
        <v>0</v>
      </c>
      <c r="L18" s="127">
        <f t="shared" si="0"/>
        <v>9.6300000000000008</v>
      </c>
      <c r="M18" s="142">
        <v>17234</v>
      </c>
      <c r="N18" s="87">
        <f t="shared" si="9"/>
        <v>166</v>
      </c>
      <c r="O18" s="87">
        <f t="shared" si="1"/>
        <v>1598.5800000000002</v>
      </c>
      <c r="P18" s="86">
        <f t="shared" si="2"/>
        <v>12</v>
      </c>
      <c r="Q18" s="90">
        <f t="shared" si="3"/>
        <v>1587</v>
      </c>
      <c r="R18" s="91">
        <f t="shared" si="10"/>
        <v>52</v>
      </c>
      <c r="S18" s="91">
        <f t="shared" si="4"/>
        <v>52</v>
      </c>
      <c r="T18" s="92">
        <f t="shared" si="5"/>
        <v>1650.5800000000002</v>
      </c>
      <c r="U18" s="91">
        <f t="shared" si="6"/>
        <v>297</v>
      </c>
      <c r="V18" s="93">
        <f t="shared" si="7"/>
        <v>1947.5800000000002</v>
      </c>
      <c r="X18" s="95"/>
    </row>
    <row r="19" spans="1:24" x14ac:dyDescent="0.2">
      <c r="A19" s="140">
        <f t="shared" si="8"/>
        <v>14</v>
      </c>
      <c r="B19" s="131">
        <v>3562018692</v>
      </c>
      <c r="C19" s="9">
        <v>5174</v>
      </c>
      <c r="D19" s="11" t="s">
        <v>116</v>
      </c>
      <c r="E19" s="11" t="s">
        <v>117</v>
      </c>
      <c r="F19" s="12">
        <v>43420</v>
      </c>
      <c r="G19" s="12" t="s">
        <v>64</v>
      </c>
      <c r="H19" s="4"/>
      <c r="I19" s="86">
        <v>26</v>
      </c>
      <c r="J19" s="127">
        <v>0</v>
      </c>
      <c r="K19" s="86">
        <v>0</v>
      </c>
      <c r="L19" s="127">
        <f t="shared" si="0"/>
        <v>0</v>
      </c>
      <c r="M19" s="142">
        <v>17234</v>
      </c>
      <c r="N19" s="87">
        <f t="shared" si="9"/>
        <v>166</v>
      </c>
      <c r="O19" s="87">
        <f t="shared" si="1"/>
        <v>0</v>
      </c>
      <c r="P19" s="86">
        <f t="shared" si="2"/>
        <v>0</v>
      </c>
      <c r="Q19" s="90">
        <f t="shared" si="3"/>
        <v>0</v>
      </c>
      <c r="R19" s="91">
        <f t="shared" si="10"/>
        <v>0</v>
      </c>
      <c r="S19" s="91">
        <f t="shared" si="4"/>
        <v>0</v>
      </c>
      <c r="T19" s="92">
        <f t="shared" si="5"/>
        <v>0</v>
      </c>
      <c r="U19" s="91">
        <f t="shared" si="6"/>
        <v>0</v>
      </c>
      <c r="V19" s="93">
        <f t="shared" si="7"/>
        <v>0</v>
      </c>
      <c r="X19" s="95"/>
    </row>
    <row r="20" spans="1:24" x14ac:dyDescent="0.2">
      <c r="A20" s="140">
        <f t="shared" si="8"/>
        <v>15</v>
      </c>
      <c r="B20" s="131">
        <v>3562018693</v>
      </c>
      <c r="C20" s="9">
        <v>5171</v>
      </c>
      <c r="D20" s="11" t="s">
        <v>105</v>
      </c>
      <c r="E20" s="11" t="s">
        <v>274</v>
      </c>
      <c r="F20" s="12">
        <v>43417</v>
      </c>
      <c r="G20" s="12" t="s">
        <v>64</v>
      </c>
      <c r="H20" s="4"/>
      <c r="I20" s="86">
        <v>26</v>
      </c>
      <c r="J20" s="127">
        <v>0</v>
      </c>
      <c r="K20" s="86">
        <v>0</v>
      </c>
      <c r="L20" s="127">
        <f t="shared" si="0"/>
        <v>0</v>
      </c>
      <c r="M20" s="142">
        <v>17234</v>
      </c>
      <c r="N20" s="87">
        <f t="shared" si="9"/>
        <v>166</v>
      </c>
      <c r="O20" s="87">
        <f t="shared" si="1"/>
        <v>0</v>
      </c>
      <c r="P20" s="86">
        <f t="shared" si="2"/>
        <v>0</v>
      </c>
      <c r="Q20" s="90">
        <f t="shared" si="3"/>
        <v>0</v>
      </c>
      <c r="R20" s="91">
        <f t="shared" si="10"/>
        <v>0</v>
      </c>
      <c r="S20" s="91">
        <f t="shared" si="4"/>
        <v>0</v>
      </c>
      <c r="T20" s="92">
        <f t="shared" si="5"/>
        <v>0</v>
      </c>
      <c r="U20" s="91">
        <f t="shared" si="6"/>
        <v>0</v>
      </c>
      <c r="V20" s="93">
        <f t="shared" si="7"/>
        <v>0</v>
      </c>
      <c r="X20" s="95"/>
    </row>
    <row r="21" spans="1:24" x14ac:dyDescent="0.2">
      <c r="A21" s="140">
        <f t="shared" si="8"/>
        <v>16</v>
      </c>
      <c r="B21" s="131">
        <v>3562018694</v>
      </c>
      <c r="C21" s="9">
        <v>5176</v>
      </c>
      <c r="D21" s="11" t="s">
        <v>124</v>
      </c>
      <c r="E21" s="11" t="s">
        <v>125</v>
      </c>
      <c r="F21" s="12">
        <v>43421</v>
      </c>
      <c r="G21" s="12" t="s">
        <v>64</v>
      </c>
      <c r="H21" s="4"/>
      <c r="I21" s="86">
        <v>26</v>
      </c>
      <c r="J21" s="127">
        <v>2.1800000000000002</v>
      </c>
      <c r="K21" s="86">
        <v>0</v>
      </c>
      <c r="L21" s="127">
        <f t="shared" si="0"/>
        <v>2.1800000000000002</v>
      </c>
      <c r="M21" s="142">
        <v>17234</v>
      </c>
      <c r="N21" s="87">
        <f t="shared" si="9"/>
        <v>166</v>
      </c>
      <c r="O21" s="87">
        <f t="shared" si="1"/>
        <v>361.88000000000005</v>
      </c>
      <c r="P21" s="86">
        <f t="shared" si="2"/>
        <v>3</v>
      </c>
      <c r="Q21" s="90">
        <f t="shared" si="3"/>
        <v>359</v>
      </c>
      <c r="R21" s="91">
        <f t="shared" si="10"/>
        <v>12</v>
      </c>
      <c r="S21" s="91">
        <f t="shared" si="4"/>
        <v>12</v>
      </c>
      <c r="T21" s="92">
        <f t="shared" si="5"/>
        <v>373.88000000000005</v>
      </c>
      <c r="U21" s="91">
        <f t="shared" si="6"/>
        <v>67</v>
      </c>
      <c r="V21" s="93">
        <f t="shared" si="7"/>
        <v>440.88000000000005</v>
      </c>
      <c r="X21" s="95"/>
    </row>
    <row r="22" spans="1:24" x14ac:dyDescent="0.2">
      <c r="A22" s="140">
        <f t="shared" si="8"/>
        <v>17</v>
      </c>
      <c r="B22" s="131">
        <v>3562018698</v>
      </c>
      <c r="C22" s="9">
        <v>4716</v>
      </c>
      <c r="D22" s="11" t="s">
        <v>93</v>
      </c>
      <c r="E22" s="11" t="s">
        <v>94</v>
      </c>
      <c r="F22" s="12">
        <v>43385</v>
      </c>
      <c r="G22" s="12" t="s">
        <v>64</v>
      </c>
      <c r="H22" s="4"/>
      <c r="I22" s="86">
        <v>26</v>
      </c>
      <c r="J22" s="127">
        <v>5.35</v>
      </c>
      <c r="K22" s="86">
        <v>0</v>
      </c>
      <c r="L22" s="127">
        <f t="shared" si="0"/>
        <v>5.35</v>
      </c>
      <c r="M22" s="142">
        <v>17234</v>
      </c>
      <c r="N22" s="87">
        <f t="shared" si="9"/>
        <v>166</v>
      </c>
      <c r="O22" s="87">
        <f t="shared" si="1"/>
        <v>888.09999999999991</v>
      </c>
      <c r="P22" s="86">
        <f t="shared" si="2"/>
        <v>7</v>
      </c>
      <c r="Q22" s="90">
        <f t="shared" si="3"/>
        <v>881</v>
      </c>
      <c r="R22" s="91">
        <f t="shared" si="10"/>
        <v>29</v>
      </c>
      <c r="S22" s="91">
        <f t="shared" si="4"/>
        <v>29</v>
      </c>
      <c r="T22" s="92">
        <f t="shared" si="5"/>
        <v>917.09999999999991</v>
      </c>
      <c r="U22" s="91">
        <f t="shared" si="6"/>
        <v>165</v>
      </c>
      <c r="V22" s="93">
        <f t="shared" si="7"/>
        <v>1082.0999999999999</v>
      </c>
      <c r="X22" s="95"/>
    </row>
    <row r="23" spans="1:24" x14ac:dyDescent="0.2">
      <c r="A23" s="140">
        <f t="shared" si="8"/>
        <v>18</v>
      </c>
      <c r="B23" s="131">
        <v>3562020946</v>
      </c>
      <c r="C23" s="9">
        <v>6363</v>
      </c>
      <c r="D23" s="11" t="s">
        <v>286</v>
      </c>
      <c r="E23" s="11" t="s">
        <v>287</v>
      </c>
      <c r="F23" s="12">
        <v>43586</v>
      </c>
      <c r="G23" s="12" t="s">
        <v>64</v>
      </c>
      <c r="H23" s="4"/>
      <c r="I23" s="86">
        <v>26</v>
      </c>
      <c r="J23" s="127">
        <v>2.7</v>
      </c>
      <c r="K23" s="86">
        <v>0</v>
      </c>
      <c r="L23" s="127">
        <f t="shared" si="0"/>
        <v>2.7</v>
      </c>
      <c r="M23" s="142">
        <v>17234</v>
      </c>
      <c r="N23" s="87">
        <f t="shared" si="9"/>
        <v>166</v>
      </c>
      <c r="O23" s="87">
        <f t="shared" si="1"/>
        <v>448.20000000000005</v>
      </c>
      <c r="P23" s="86">
        <f t="shared" si="2"/>
        <v>4</v>
      </c>
      <c r="Q23" s="90">
        <f t="shared" si="3"/>
        <v>444</v>
      </c>
      <c r="R23" s="91">
        <f t="shared" si="10"/>
        <v>15</v>
      </c>
      <c r="S23" s="91">
        <f t="shared" si="4"/>
        <v>15</v>
      </c>
      <c r="T23" s="92">
        <f t="shared" si="5"/>
        <v>463.20000000000005</v>
      </c>
      <c r="U23" s="91">
        <f t="shared" si="6"/>
        <v>83</v>
      </c>
      <c r="V23" s="93">
        <f t="shared" si="7"/>
        <v>546.20000000000005</v>
      </c>
      <c r="X23" s="95"/>
    </row>
    <row r="24" spans="1:24" x14ac:dyDescent="0.2">
      <c r="A24" s="140">
        <f t="shared" si="8"/>
        <v>19</v>
      </c>
      <c r="B24" s="98">
        <v>3562027185</v>
      </c>
      <c r="C24" s="9"/>
      <c r="D24" s="11" t="s">
        <v>290</v>
      </c>
      <c r="E24" s="11" t="s">
        <v>291</v>
      </c>
      <c r="F24" s="12">
        <v>43666</v>
      </c>
      <c r="G24" s="12" t="s">
        <v>139</v>
      </c>
      <c r="H24" s="4"/>
      <c r="I24" s="86">
        <v>26</v>
      </c>
      <c r="J24" s="127">
        <v>4.03</v>
      </c>
      <c r="K24" s="86">
        <v>0</v>
      </c>
      <c r="L24" s="127">
        <f t="shared" si="0"/>
        <v>4.03</v>
      </c>
      <c r="M24" s="142">
        <v>19070</v>
      </c>
      <c r="N24" s="87">
        <f t="shared" si="9"/>
        <v>183</v>
      </c>
      <c r="O24" s="87">
        <f t="shared" si="1"/>
        <v>737.49</v>
      </c>
      <c r="P24" s="86">
        <f>ROUNDUP(O24*0.75%,0)*0</f>
        <v>0</v>
      </c>
      <c r="Q24" s="90">
        <f t="shared" si="3"/>
        <v>737</v>
      </c>
      <c r="R24" s="91">
        <f>ROUND(O24*3.25/100,0)*0</f>
        <v>0</v>
      </c>
      <c r="S24" s="91">
        <f t="shared" si="4"/>
        <v>0</v>
      </c>
      <c r="T24" s="92">
        <f t="shared" si="5"/>
        <v>737.49</v>
      </c>
      <c r="U24" s="91">
        <f t="shared" si="6"/>
        <v>133</v>
      </c>
      <c r="V24" s="93">
        <f t="shared" si="7"/>
        <v>870.49</v>
      </c>
      <c r="X24" s="95"/>
    </row>
    <row r="25" spans="1:24" x14ac:dyDescent="0.2">
      <c r="A25" s="140">
        <f t="shared" si="8"/>
        <v>20</v>
      </c>
      <c r="B25" s="131">
        <v>3562029833</v>
      </c>
      <c r="C25" s="9"/>
      <c r="D25" s="11" t="s">
        <v>124</v>
      </c>
      <c r="E25" s="11" t="s">
        <v>297</v>
      </c>
      <c r="F25" s="12">
        <v>43733</v>
      </c>
      <c r="G25" s="12" t="s">
        <v>64</v>
      </c>
      <c r="H25" s="4"/>
      <c r="I25" s="86">
        <v>26</v>
      </c>
      <c r="J25" s="127">
        <v>9.68</v>
      </c>
      <c r="K25" s="86">
        <v>0</v>
      </c>
      <c r="L25" s="127">
        <f t="shared" si="0"/>
        <v>9.68</v>
      </c>
      <c r="M25" s="142">
        <v>17234</v>
      </c>
      <c r="N25" s="87">
        <f t="shared" si="9"/>
        <v>166</v>
      </c>
      <c r="O25" s="87">
        <f t="shared" si="1"/>
        <v>1606.8799999999999</v>
      </c>
      <c r="P25" s="86">
        <f t="shared" si="2"/>
        <v>13</v>
      </c>
      <c r="Q25" s="90">
        <f t="shared" si="3"/>
        <v>1594</v>
      </c>
      <c r="R25" s="91">
        <f>ROUNDUP(O25*3.25/100,0)</f>
        <v>53</v>
      </c>
      <c r="S25" s="91">
        <f t="shared" si="4"/>
        <v>53</v>
      </c>
      <c r="T25" s="92">
        <f t="shared" si="5"/>
        <v>1659.8799999999999</v>
      </c>
      <c r="U25" s="91">
        <f t="shared" si="6"/>
        <v>299</v>
      </c>
      <c r="V25" s="93">
        <f t="shared" si="7"/>
        <v>1958.8799999999999</v>
      </c>
      <c r="X25" s="95"/>
    </row>
    <row r="26" spans="1:24" x14ac:dyDescent="0.2">
      <c r="A26" s="140">
        <f t="shared" si="8"/>
        <v>21</v>
      </c>
      <c r="B26" s="131">
        <v>3562029834</v>
      </c>
      <c r="C26" s="140"/>
      <c r="D26" s="11" t="s">
        <v>103</v>
      </c>
      <c r="E26" s="11" t="s">
        <v>301</v>
      </c>
      <c r="F26" s="12">
        <v>43725</v>
      </c>
      <c r="G26" s="12" t="s">
        <v>64</v>
      </c>
      <c r="H26" s="4"/>
      <c r="I26" s="86">
        <v>26</v>
      </c>
      <c r="J26" s="127">
        <v>0.5</v>
      </c>
      <c r="K26" s="86">
        <v>0</v>
      </c>
      <c r="L26" s="127">
        <f t="shared" si="0"/>
        <v>0.5</v>
      </c>
      <c r="M26" s="142">
        <v>17234</v>
      </c>
      <c r="N26" s="87">
        <f t="shared" si="9"/>
        <v>166</v>
      </c>
      <c r="O26" s="87">
        <f t="shared" si="1"/>
        <v>83</v>
      </c>
      <c r="P26" s="86">
        <f t="shared" si="2"/>
        <v>1</v>
      </c>
      <c r="Q26" s="90">
        <f t="shared" si="3"/>
        <v>82</v>
      </c>
      <c r="R26" s="91">
        <f t="shared" si="10"/>
        <v>3</v>
      </c>
      <c r="S26" s="91">
        <f t="shared" si="4"/>
        <v>3</v>
      </c>
      <c r="T26" s="92">
        <f t="shared" si="5"/>
        <v>86</v>
      </c>
      <c r="U26" s="91">
        <f t="shared" si="6"/>
        <v>15</v>
      </c>
      <c r="V26" s="93">
        <f t="shared" si="7"/>
        <v>101</v>
      </c>
      <c r="X26" s="95"/>
    </row>
    <row r="27" spans="1:24" x14ac:dyDescent="0.2">
      <c r="A27" s="140">
        <f t="shared" si="8"/>
        <v>22</v>
      </c>
      <c r="B27" s="131">
        <v>3562029838</v>
      </c>
      <c r="C27" s="140">
        <v>6733</v>
      </c>
      <c r="D27" s="11" t="s">
        <v>306</v>
      </c>
      <c r="E27" s="11" t="s">
        <v>307</v>
      </c>
      <c r="F27" s="12">
        <v>43706</v>
      </c>
      <c r="G27" s="12" t="s">
        <v>64</v>
      </c>
      <c r="H27" s="4"/>
      <c r="I27" s="86">
        <v>26</v>
      </c>
      <c r="J27" s="127">
        <v>5.5</v>
      </c>
      <c r="K27" s="86">
        <v>0</v>
      </c>
      <c r="L27" s="127">
        <f t="shared" si="0"/>
        <v>5.5</v>
      </c>
      <c r="M27" s="142">
        <v>17234</v>
      </c>
      <c r="N27" s="87">
        <f t="shared" si="9"/>
        <v>166</v>
      </c>
      <c r="O27" s="87">
        <f t="shared" si="1"/>
        <v>913</v>
      </c>
      <c r="P27" s="86">
        <f t="shared" si="2"/>
        <v>7</v>
      </c>
      <c r="Q27" s="90">
        <f t="shared" si="3"/>
        <v>906</v>
      </c>
      <c r="R27" s="91">
        <f t="shared" si="10"/>
        <v>30</v>
      </c>
      <c r="S27" s="91">
        <f t="shared" si="4"/>
        <v>30</v>
      </c>
      <c r="T27" s="92">
        <f t="shared" si="5"/>
        <v>943</v>
      </c>
      <c r="U27" s="91">
        <f t="shared" si="6"/>
        <v>170</v>
      </c>
      <c r="V27" s="93">
        <f t="shared" si="7"/>
        <v>1113</v>
      </c>
      <c r="X27" s="95"/>
    </row>
    <row r="28" spans="1:24" x14ac:dyDescent="0.2">
      <c r="A28" s="140">
        <f t="shared" si="8"/>
        <v>23</v>
      </c>
      <c r="B28" s="131">
        <v>3562030595</v>
      </c>
      <c r="C28" s="140">
        <v>6192</v>
      </c>
      <c r="D28" s="11" t="s">
        <v>214</v>
      </c>
      <c r="E28" s="11" t="s">
        <v>215</v>
      </c>
      <c r="F28" s="12">
        <v>43582</v>
      </c>
      <c r="G28" s="12" t="s">
        <v>64</v>
      </c>
      <c r="H28" s="4"/>
      <c r="I28" s="86">
        <v>26</v>
      </c>
      <c r="J28" s="127">
        <v>9</v>
      </c>
      <c r="K28" s="86">
        <v>0</v>
      </c>
      <c r="L28" s="127">
        <f t="shared" si="0"/>
        <v>9</v>
      </c>
      <c r="M28" s="142">
        <v>17234</v>
      </c>
      <c r="N28" s="87">
        <f t="shared" si="9"/>
        <v>166</v>
      </c>
      <c r="O28" s="87">
        <f t="shared" si="1"/>
        <v>1494</v>
      </c>
      <c r="P28" s="86">
        <f t="shared" si="2"/>
        <v>12</v>
      </c>
      <c r="Q28" s="90">
        <f t="shared" si="3"/>
        <v>1482</v>
      </c>
      <c r="R28" s="91">
        <f t="shared" si="10"/>
        <v>49</v>
      </c>
      <c r="S28" s="91">
        <f t="shared" si="4"/>
        <v>49</v>
      </c>
      <c r="T28" s="92">
        <f t="shared" si="5"/>
        <v>1543</v>
      </c>
      <c r="U28" s="91">
        <f t="shared" si="6"/>
        <v>278</v>
      </c>
      <c r="V28" s="93">
        <f t="shared" si="7"/>
        <v>1821</v>
      </c>
      <c r="X28" s="95"/>
    </row>
    <row r="29" spans="1:24" x14ac:dyDescent="0.2">
      <c r="A29" s="140">
        <f t="shared" si="8"/>
        <v>24</v>
      </c>
      <c r="B29" s="131">
        <v>3562030596</v>
      </c>
      <c r="C29" s="11">
        <v>4581</v>
      </c>
      <c r="D29" s="11" t="s">
        <v>148</v>
      </c>
      <c r="E29" s="11" t="s">
        <v>149</v>
      </c>
      <c r="F29" s="12">
        <v>43425</v>
      </c>
      <c r="G29" s="12" t="s">
        <v>139</v>
      </c>
      <c r="H29" s="4"/>
      <c r="I29" s="86">
        <v>26</v>
      </c>
      <c r="J29" s="127">
        <v>0</v>
      </c>
      <c r="K29" s="86">
        <v>0</v>
      </c>
      <c r="L29" s="127">
        <f t="shared" si="0"/>
        <v>0</v>
      </c>
      <c r="M29" s="142">
        <v>19070</v>
      </c>
      <c r="N29" s="87">
        <f t="shared" si="9"/>
        <v>183</v>
      </c>
      <c r="O29" s="87">
        <f t="shared" si="1"/>
        <v>0</v>
      </c>
      <c r="P29" s="86">
        <f t="shared" si="2"/>
        <v>0</v>
      </c>
      <c r="Q29" s="90">
        <f t="shared" si="3"/>
        <v>0</v>
      </c>
      <c r="R29" s="91">
        <f t="shared" si="10"/>
        <v>0</v>
      </c>
      <c r="S29" s="91">
        <f t="shared" si="4"/>
        <v>0</v>
      </c>
      <c r="T29" s="92">
        <f t="shared" si="5"/>
        <v>0</v>
      </c>
      <c r="U29" s="91">
        <f t="shared" si="6"/>
        <v>0</v>
      </c>
      <c r="V29" s="93">
        <f t="shared" si="7"/>
        <v>0</v>
      </c>
      <c r="X29" s="95"/>
    </row>
    <row r="30" spans="1:24" x14ac:dyDescent="0.2">
      <c r="A30" s="140">
        <f t="shared" si="8"/>
        <v>25</v>
      </c>
      <c r="B30" s="131">
        <v>3562030597</v>
      </c>
      <c r="C30" s="11">
        <v>5166</v>
      </c>
      <c r="D30" s="11" t="s">
        <v>151</v>
      </c>
      <c r="E30" s="11" t="s">
        <v>152</v>
      </c>
      <c r="F30" s="12">
        <v>43420</v>
      </c>
      <c r="G30" s="12" t="s">
        <v>139</v>
      </c>
      <c r="H30" s="4"/>
      <c r="I30" s="86">
        <v>26</v>
      </c>
      <c r="J30" s="127">
        <v>16.53</v>
      </c>
      <c r="K30" s="86">
        <v>0</v>
      </c>
      <c r="L30" s="127">
        <f t="shared" si="0"/>
        <v>16.53</v>
      </c>
      <c r="M30" s="142">
        <v>19070</v>
      </c>
      <c r="N30" s="87">
        <f t="shared" si="9"/>
        <v>183</v>
      </c>
      <c r="O30" s="87">
        <f t="shared" si="1"/>
        <v>3024.9900000000002</v>
      </c>
      <c r="P30" s="86">
        <f t="shared" si="2"/>
        <v>23</v>
      </c>
      <c r="Q30" s="90">
        <f t="shared" si="3"/>
        <v>3002</v>
      </c>
      <c r="R30" s="91">
        <f>ROUNDUP(O30*3.25/100,0)</f>
        <v>99</v>
      </c>
      <c r="S30" s="91">
        <f t="shared" si="4"/>
        <v>99</v>
      </c>
      <c r="T30" s="92">
        <f t="shared" si="5"/>
        <v>3123.9900000000002</v>
      </c>
      <c r="U30" s="91">
        <f t="shared" si="6"/>
        <v>562</v>
      </c>
      <c r="V30" s="93">
        <f t="shared" si="7"/>
        <v>3685.9900000000002</v>
      </c>
      <c r="X30" s="95"/>
    </row>
    <row r="31" spans="1:24" x14ac:dyDescent="0.2">
      <c r="A31" s="140">
        <f t="shared" si="8"/>
        <v>26</v>
      </c>
      <c r="B31" s="98">
        <v>3562030599</v>
      </c>
      <c r="C31" s="11">
        <v>5165</v>
      </c>
      <c r="D31" s="11" t="s">
        <v>144</v>
      </c>
      <c r="E31" s="11" t="s">
        <v>145</v>
      </c>
      <c r="F31" s="12">
        <v>43428</v>
      </c>
      <c r="G31" s="12" t="s">
        <v>139</v>
      </c>
      <c r="H31" s="4"/>
      <c r="I31" s="86">
        <v>26</v>
      </c>
      <c r="J31" s="127">
        <v>2</v>
      </c>
      <c r="K31" s="86">
        <v>0</v>
      </c>
      <c r="L31" s="127">
        <f t="shared" si="0"/>
        <v>2</v>
      </c>
      <c r="M31" s="142">
        <v>19070</v>
      </c>
      <c r="N31" s="87">
        <f t="shared" si="9"/>
        <v>183</v>
      </c>
      <c r="O31" s="87">
        <f t="shared" si="1"/>
        <v>366</v>
      </c>
      <c r="P31" s="86">
        <f t="shared" si="2"/>
        <v>3</v>
      </c>
      <c r="Q31" s="90">
        <f t="shared" si="3"/>
        <v>363</v>
      </c>
      <c r="R31" s="91">
        <f t="shared" si="10"/>
        <v>12</v>
      </c>
      <c r="S31" s="91">
        <f t="shared" si="4"/>
        <v>12</v>
      </c>
      <c r="T31" s="92">
        <f t="shared" si="5"/>
        <v>378</v>
      </c>
      <c r="U31" s="91">
        <f t="shared" si="6"/>
        <v>68</v>
      </c>
      <c r="V31" s="93">
        <f t="shared" si="7"/>
        <v>446</v>
      </c>
      <c r="X31" s="95"/>
    </row>
    <row r="32" spans="1:24" x14ac:dyDescent="0.2">
      <c r="A32" s="140">
        <f t="shared" si="8"/>
        <v>27</v>
      </c>
      <c r="B32" s="131">
        <v>3562030600</v>
      </c>
      <c r="C32" s="11">
        <v>5167</v>
      </c>
      <c r="D32" s="11" t="s">
        <v>155</v>
      </c>
      <c r="E32" s="11" t="s">
        <v>156</v>
      </c>
      <c r="F32" s="12">
        <v>43423</v>
      </c>
      <c r="G32" s="12" t="s">
        <v>139</v>
      </c>
      <c r="H32" s="4"/>
      <c r="I32" s="86">
        <v>26</v>
      </c>
      <c r="J32" s="127">
        <v>10.95</v>
      </c>
      <c r="K32" s="86">
        <v>0</v>
      </c>
      <c r="L32" s="127">
        <f t="shared" si="0"/>
        <v>10.95</v>
      </c>
      <c r="M32" s="142">
        <v>19070</v>
      </c>
      <c r="N32" s="87">
        <f t="shared" si="9"/>
        <v>183</v>
      </c>
      <c r="O32" s="87">
        <f t="shared" si="1"/>
        <v>2003.85</v>
      </c>
      <c r="P32" s="86">
        <f t="shared" si="2"/>
        <v>16</v>
      </c>
      <c r="Q32" s="90">
        <f t="shared" si="3"/>
        <v>1988</v>
      </c>
      <c r="R32" s="91">
        <f>ROUNDUP(O32*3.25/100,0)</f>
        <v>66</v>
      </c>
      <c r="S32" s="91">
        <f t="shared" si="4"/>
        <v>66</v>
      </c>
      <c r="T32" s="92">
        <f t="shared" si="5"/>
        <v>2069.85</v>
      </c>
      <c r="U32" s="91">
        <f t="shared" si="6"/>
        <v>373</v>
      </c>
      <c r="V32" s="93">
        <f t="shared" si="7"/>
        <v>2442.85</v>
      </c>
      <c r="X32" s="95"/>
    </row>
    <row r="33" spans="1:24" x14ac:dyDescent="0.2">
      <c r="A33" s="140">
        <f t="shared" si="8"/>
        <v>28</v>
      </c>
      <c r="B33" s="131">
        <v>3562030601</v>
      </c>
      <c r="C33" s="11">
        <v>5168</v>
      </c>
      <c r="D33" s="11" t="s">
        <v>159</v>
      </c>
      <c r="E33" s="11" t="s">
        <v>160</v>
      </c>
      <c r="F33" s="12">
        <v>43424</v>
      </c>
      <c r="G33" s="12" t="s">
        <v>139</v>
      </c>
      <c r="H33" s="4"/>
      <c r="I33" s="86">
        <v>26</v>
      </c>
      <c r="J33" s="127">
        <v>0.77</v>
      </c>
      <c r="K33" s="86">
        <v>0</v>
      </c>
      <c r="L33" s="127">
        <f t="shared" si="0"/>
        <v>0.77</v>
      </c>
      <c r="M33" s="142">
        <v>18993</v>
      </c>
      <c r="N33" s="87">
        <f t="shared" si="9"/>
        <v>183</v>
      </c>
      <c r="O33" s="87">
        <f t="shared" si="1"/>
        <v>140.91</v>
      </c>
      <c r="P33" s="86">
        <f t="shared" si="2"/>
        <v>2</v>
      </c>
      <c r="Q33" s="90">
        <f t="shared" si="3"/>
        <v>139</v>
      </c>
      <c r="R33" s="91">
        <f t="shared" si="10"/>
        <v>5</v>
      </c>
      <c r="S33" s="91">
        <f t="shared" si="4"/>
        <v>5</v>
      </c>
      <c r="T33" s="92">
        <f t="shared" si="5"/>
        <v>145.91</v>
      </c>
      <c r="U33" s="91">
        <f t="shared" si="6"/>
        <v>26</v>
      </c>
      <c r="V33" s="93">
        <f t="shared" si="7"/>
        <v>171.91</v>
      </c>
      <c r="X33" s="95"/>
    </row>
    <row r="34" spans="1:24" x14ac:dyDescent="0.2">
      <c r="A34" s="140">
        <f t="shared" si="8"/>
        <v>29</v>
      </c>
      <c r="B34" s="131">
        <v>3562030602</v>
      </c>
      <c r="C34" s="138">
        <v>5023</v>
      </c>
      <c r="D34" s="11" t="s">
        <v>170</v>
      </c>
      <c r="E34" s="11" t="s">
        <v>171</v>
      </c>
      <c r="F34" s="12">
        <v>43435</v>
      </c>
      <c r="G34" s="12" t="s">
        <v>139</v>
      </c>
      <c r="H34" s="4"/>
      <c r="I34" s="86">
        <v>26</v>
      </c>
      <c r="J34" s="127">
        <v>11.02</v>
      </c>
      <c r="K34" s="86">
        <v>0</v>
      </c>
      <c r="L34" s="127">
        <f t="shared" si="0"/>
        <v>11.02</v>
      </c>
      <c r="M34" s="142">
        <v>19070</v>
      </c>
      <c r="N34" s="87">
        <f t="shared" si="9"/>
        <v>183</v>
      </c>
      <c r="O34" s="87">
        <f t="shared" si="1"/>
        <v>2016.6599999999999</v>
      </c>
      <c r="P34" s="86">
        <f t="shared" si="2"/>
        <v>16</v>
      </c>
      <c r="Q34" s="90">
        <f t="shared" si="3"/>
        <v>2001</v>
      </c>
      <c r="R34" s="91">
        <f t="shared" si="10"/>
        <v>66</v>
      </c>
      <c r="S34" s="91">
        <f t="shared" si="4"/>
        <v>66</v>
      </c>
      <c r="T34" s="92">
        <f t="shared" si="5"/>
        <v>2082.66</v>
      </c>
      <c r="U34" s="91">
        <f t="shared" si="6"/>
        <v>375</v>
      </c>
      <c r="V34" s="93">
        <f t="shared" si="7"/>
        <v>2457.66</v>
      </c>
      <c r="X34" s="95"/>
    </row>
    <row r="35" spans="1:24" x14ac:dyDescent="0.2">
      <c r="A35" s="140">
        <f t="shared" si="8"/>
        <v>30</v>
      </c>
      <c r="B35" s="131">
        <v>3562030603</v>
      </c>
      <c r="C35" s="138">
        <v>5169</v>
      </c>
      <c r="D35" s="11" t="s">
        <v>162</v>
      </c>
      <c r="E35" s="11" t="s">
        <v>163</v>
      </c>
      <c r="F35" s="12">
        <v>43434</v>
      </c>
      <c r="G35" s="12" t="s">
        <v>139</v>
      </c>
      <c r="H35" s="4"/>
      <c r="I35" s="86">
        <v>26</v>
      </c>
      <c r="J35" s="127">
        <v>3.95</v>
      </c>
      <c r="K35" s="86">
        <v>0</v>
      </c>
      <c r="L35" s="127">
        <f t="shared" si="0"/>
        <v>3.95</v>
      </c>
      <c r="M35" s="142">
        <v>19070</v>
      </c>
      <c r="N35" s="87">
        <f t="shared" si="9"/>
        <v>183</v>
      </c>
      <c r="O35" s="87">
        <f t="shared" si="1"/>
        <v>722.85</v>
      </c>
      <c r="P35" s="86">
        <v>0</v>
      </c>
      <c r="Q35" s="90">
        <f t="shared" si="3"/>
        <v>723</v>
      </c>
      <c r="R35" s="91">
        <v>0</v>
      </c>
      <c r="S35" s="91">
        <f t="shared" si="4"/>
        <v>0</v>
      </c>
      <c r="T35" s="92">
        <f t="shared" si="5"/>
        <v>722.85</v>
      </c>
      <c r="U35" s="91">
        <f t="shared" si="6"/>
        <v>130</v>
      </c>
      <c r="V35" s="93">
        <f t="shared" si="7"/>
        <v>852.85</v>
      </c>
      <c r="X35" s="95"/>
    </row>
    <row r="36" spans="1:24" x14ac:dyDescent="0.2">
      <c r="A36" s="140">
        <f t="shared" si="8"/>
        <v>31</v>
      </c>
      <c r="B36" s="98">
        <v>3562030604</v>
      </c>
      <c r="C36" s="138">
        <v>5728</v>
      </c>
      <c r="D36" s="11" t="s">
        <v>178</v>
      </c>
      <c r="E36" s="11" t="s">
        <v>179</v>
      </c>
      <c r="F36" s="12">
        <v>43510</v>
      </c>
      <c r="G36" s="12" t="s">
        <v>139</v>
      </c>
      <c r="H36" s="4"/>
      <c r="I36" s="86">
        <v>26</v>
      </c>
      <c r="J36" s="127">
        <v>1.95</v>
      </c>
      <c r="K36" s="86">
        <v>0</v>
      </c>
      <c r="L36" s="127">
        <f t="shared" si="0"/>
        <v>1.95</v>
      </c>
      <c r="M36" s="142">
        <v>19070</v>
      </c>
      <c r="N36" s="87">
        <f t="shared" si="9"/>
        <v>183</v>
      </c>
      <c r="O36" s="87">
        <f t="shared" si="1"/>
        <v>356.84999999999997</v>
      </c>
      <c r="P36" s="86">
        <f t="shared" ref="P36:P49" si="11">ROUNDUP(O36*0.75%,0)</f>
        <v>3</v>
      </c>
      <c r="Q36" s="90">
        <f t="shared" si="3"/>
        <v>354</v>
      </c>
      <c r="R36" s="91">
        <f t="shared" ref="R36:R48" si="12">ROUND(O36*3.25/100,0)</f>
        <v>12</v>
      </c>
      <c r="S36" s="91">
        <f t="shared" si="4"/>
        <v>12</v>
      </c>
      <c r="T36" s="92">
        <f t="shared" si="5"/>
        <v>368.84999999999997</v>
      </c>
      <c r="U36" s="91">
        <f t="shared" si="6"/>
        <v>66</v>
      </c>
      <c r="V36" s="93">
        <f t="shared" si="7"/>
        <v>434.84999999999997</v>
      </c>
      <c r="X36" s="95"/>
    </row>
    <row r="37" spans="1:24" x14ac:dyDescent="0.2">
      <c r="A37" s="140">
        <f t="shared" si="8"/>
        <v>32</v>
      </c>
      <c r="B37" s="98">
        <v>3562030605</v>
      </c>
      <c r="C37" s="9">
        <v>6190</v>
      </c>
      <c r="D37" s="11" t="s">
        <v>203</v>
      </c>
      <c r="E37" s="11" t="s">
        <v>204</v>
      </c>
      <c r="F37" s="12">
        <v>43591</v>
      </c>
      <c r="G37" s="12" t="s">
        <v>64</v>
      </c>
      <c r="H37" s="4"/>
      <c r="I37" s="86">
        <v>26</v>
      </c>
      <c r="J37" s="127">
        <v>1.02</v>
      </c>
      <c r="K37" s="86">
        <v>0</v>
      </c>
      <c r="L37" s="127">
        <f t="shared" si="0"/>
        <v>1.02</v>
      </c>
      <c r="M37" s="142">
        <v>17234</v>
      </c>
      <c r="N37" s="87">
        <f t="shared" si="9"/>
        <v>166</v>
      </c>
      <c r="O37" s="87">
        <f t="shared" si="1"/>
        <v>169.32</v>
      </c>
      <c r="P37" s="86">
        <f t="shared" si="11"/>
        <v>2</v>
      </c>
      <c r="Q37" s="90">
        <f t="shared" si="3"/>
        <v>167</v>
      </c>
      <c r="R37" s="91">
        <f t="shared" si="12"/>
        <v>6</v>
      </c>
      <c r="S37" s="91">
        <f t="shared" si="4"/>
        <v>6</v>
      </c>
      <c r="T37" s="92">
        <f t="shared" si="5"/>
        <v>175.32</v>
      </c>
      <c r="U37" s="91">
        <f t="shared" si="6"/>
        <v>32</v>
      </c>
      <c r="V37" s="93">
        <f t="shared" si="7"/>
        <v>207.32</v>
      </c>
      <c r="X37" s="95"/>
    </row>
    <row r="38" spans="1:24" x14ac:dyDescent="0.2">
      <c r="A38" s="140">
        <f t="shared" si="8"/>
        <v>33</v>
      </c>
      <c r="B38" s="131">
        <v>3562030606</v>
      </c>
      <c r="C38" s="138">
        <v>6188</v>
      </c>
      <c r="D38" s="11" t="s">
        <v>193</v>
      </c>
      <c r="E38" s="11" t="s">
        <v>194</v>
      </c>
      <c r="F38" s="12">
        <v>43579</v>
      </c>
      <c r="G38" s="12" t="s">
        <v>64</v>
      </c>
      <c r="H38" s="4"/>
      <c r="I38" s="86">
        <v>26</v>
      </c>
      <c r="J38" s="127">
        <v>9</v>
      </c>
      <c r="K38" s="86">
        <v>0</v>
      </c>
      <c r="L38" s="127">
        <f t="shared" si="0"/>
        <v>9</v>
      </c>
      <c r="M38" s="142">
        <v>17234</v>
      </c>
      <c r="N38" s="87">
        <f t="shared" si="9"/>
        <v>166</v>
      </c>
      <c r="O38" s="87">
        <f t="shared" si="1"/>
        <v>1494</v>
      </c>
      <c r="P38" s="86">
        <f t="shared" si="11"/>
        <v>12</v>
      </c>
      <c r="Q38" s="90">
        <f t="shared" si="3"/>
        <v>1482</v>
      </c>
      <c r="R38" s="91">
        <f t="shared" si="12"/>
        <v>49</v>
      </c>
      <c r="S38" s="91">
        <f t="shared" si="4"/>
        <v>49</v>
      </c>
      <c r="T38" s="92">
        <f t="shared" si="5"/>
        <v>1543</v>
      </c>
      <c r="U38" s="91">
        <f t="shared" si="6"/>
        <v>278</v>
      </c>
      <c r="V38" s="93">
        <f t="shared" si="7"/>
        <v>1821</v>
      </c>
      <c r="X38" s="95"/>
    </row>
    <row r="39" spans="1:24" x14ac:dyDescent="0.2">
      <c r="A39" s="140">
        <f t="shared" si="8"/>
        <v>34</v>
      </c>
      <c r="B39" s="131">
        <v>3562030607</v>
      </c>
      <c r="C39" s="138">
        <v>6187</v>
      </c>
      <c r="D39" s="11" t="s">
        <v>188</v>
      </c>
      <c r="E39" s="11" t="s">
        <v>189</v>
      </c>
      <c r="F39" s="12">
        <v>43582</v>
      </c>
      <c r="G39" s="12" t="s">
        <v>64</v>
      </c>
      <c r="H39" s="4"/>
      <c r="I39" s="86">
        <v>26</v>
      </c>
      <c r="J39" s="127">
        <v>7.98</v>
      </c>
      <c r="K39" s="86">
        <v>0</v>
      </c>
      <c r="L39" s="127">
        <f t="shared" si="0"/>
        <v>7.98</v>
      </c>
      <c r="M39" s="142">
        <v>17234</v>
      </c>
      <c r="N39" s="87">
        <f t="shared" si="9"/>
        <v>166</v>
      </c>
      <c r="O39" s="87">
        <f t="shared" si="1"/>
        <v>1324.68</v>
      </c>
      <c r="P39" s="86">
        <f t="shared" si="11"/>
        <v>10</v>
      </c>
      <c r="Q39" s="90">
        <f t="shared" si="3"/>
        <v>1315</v>
      </c>
      <c r="R39" s="91">
        <f>ROUNDUP(O39*3.25/100,0)</f>
        <v>44</v>
      </c>
      <c r="S39" s="91">
        <f t="shared" si="4"/>
        <v>44</v>
      </c>
      <c r="T39" s="92">
        <f t="shared" si="5"/>
        <v>1368.68</v>
      </c>
      <c r="U39" s="91">
        <f t="shared" si="6"/>
        <v>246</v>
      </c>
      <c r="V39" s="93">
        <f t="shared" si="7"/>
        <v>1614.68</v>
      </c>
      <c r="X39" s="95"/>
    </row>
    <row r="40" spans="1:24" x14ac:dyDescent="0.2">
      <c r="A40" s="140">
        <f t="shared" si="8"/>
        <v>35</v>
      </c>
      <c r="B40" s="131">
        <v>3562030608</v>
      </c>
      <c r="C40" s="9">
        <v>6189</v>
      </c>
      <c r="D40" s="11" t="s">
        <v>198</v>
      </c>
      <c r="E40" s="11" t="s">
        <v>199</v>
      </c>
      <c r="F40" s="12">
        <v>43580</v>
      </c>
      <c r="G40" s="12" t="s">
        <v>64</v>
      </c>
      <c r="H40" s="4"/>
      <c r="I40" s="86">
        <v>26</v>
      </c>
      <c r="J40" s="127">
        <v>1.85</v>
      </c>
      <c r="K40" s="86">
        <v>0</v>
      </c>
      <c r="L40" s="127">
        <f t="shared" si="0"/>
        <v>1.85</v>
      </c>
      <c r="M40" s="142">
        <v>17234</v>
      </c>
      <c r="N40" s="87">
        <f t="shared" si="9"/>
        <v>166</v>
      </c>
      <c r="O40" s="87">
        <f t="shared" si="1"/>
        <v>307.10000000000002</v>
      </c>
      <c r="P40" s="86">
        <f t="shared" si="11"/>
        <v>3</v>
      </c>
      <c r="Q40" s="90">
        <f t="shared" si="3"/>
        <v>304</v>
      </c>
      <c r="R40" s="91">
        <f t="shared" si="12"/>
        <v>10</v>
      </c>
      <c r="S40" s="91">
        <f t="shared" si="4"/>
        <v>10</v>
      </c>
      <c r="T40" s="92">
        <f t="shared" si="5"/>
        <v>317.10000000000002</v>
      </c>
      <c r="U40" s="91">
        <f t="shared" si="6"/>
        <v>57</v>
      </c>
      <c r="V40" s="93">
        <f t="shared" si="7"/>
        <v>374.1</v>
      </c>
      <c r="X40" s="95"/>
    </row>
    <row r="41" spans="1:24" x14ac:dyDescent="0.2">
      <c r="A41" s="140">
        <f t="shared" si="8"/>
        <v>36</v>
      </c>
      <c r="B41" s="131">
        <v>3562030613</v>
      </c>
      <c r="C41" s="9">
        <v>6193</v>
      </c>
      <c r="D41" s="11" t="s">
        <v>219</v>
      </c>
      <c r="E41" s="11" t="s">
        <v>220</v>
      </c>
      <c r="F41" s="12">
        <v>43585</v>
      </c>
      <c r="G41" s="12" t="s">
        <v>64</v>
      </c>
      <c r="H41" s="4"/>
      <c r="I41" s="86">
        <v>26</v>
      </c>
      <c r="J41" s="127">
        <v>1</v>
      </c>
      <c r="K41" s="86">
        <v>0</v>
      </c>
      <c r="L41" s="127">
        <f t="shared" si="0"/>
        <v>1</v>
      </c>
      <c r="M41" s="142">
        <v>17234</v>
      </c>
      <c r="N41" s="87">
        <f t="shared" si="9"/>
        <v>166</v>
      </c>
      <c r="O41" s="87">
        <f t="shared" si="1"/>
        <v>166</v>
      </c>
      <c r="P41" s="86">
        <f t="shared" si="11"/>
        <v>2</v>
      </c>
      <c r="Q41" s="90">
        <f t="shared" si="3"/>
        <v>164</v>
      </c>
      <c r="R41" s="91">
        <f>ROUNDUP(O41*3.25/100,0)</f>
        <v>6</v>
      </c>
      <c r="S41" s="91">
        <f t="shared" si="4"/>
        <v>6</v>
      </c>
      <c r="T41" s="92">
        <f t="shared" si="5"/>
        <v>172</v>
      </c>
      <c r="U41" s="91">
        <f t="shared" si="6"/>
        <v>31</v>
      </c>
      <c r="V41" s="93">
        <f t="shared" si="7"/>
        <v>203</v>
      </c>
      <c r="X41" s="95"/>
    </row>
    <row r="42" spans="1:24" x14ac:dyDescent="0.2">
      <c r="A42" s="140">
        <f t="shared" si="8"/>
        <v>37</v>
      </c>
      <c r="B42" s="131">
        <v>3562030622</v>
      </c>
      <c r="C42" s="9">
        <v>6785</v>
      </c>
      <c r="D42" s="11" t="s">
        <v>313</v>
      </c>
      <c r="E42" s="11" t="s">
        <v>314</v>
      </c>
      <c r="F42" s="12">
        <v>43720</v>
      </c>
      <c r="G42" s="12" t="s">
        <v>64</v>
      </c>
      <c r="H42" s="4"/>
      <c r="I42" s="86">
        <v>26</v>
      </c>
      <c r="J42" s="127">
        <v>3.32</v>
      </c>
      <c r="K42" s="86">
        <v>0</v>
      </c>
      <c r="L42" s="127">
        <f t="shared" si="0"/>
        <v>3.32</v>
      </c>
      <c r="M42" s="142">
        <v>17234</v>
      </c>
      <c r="N42" s="87">
        <f t="shared" si="9"/>
        <v>166</v>
      </c>
      <c r="O42" s="87">
        <f t="shared" si="1"/>
        <v>551.12</v>
      </c>
      <c r="P42" s="86">
        <f t="shared" si="11"/>
        <v>5</v>
      </c>
      <c r="Q42" s="90">
        <f t="shared" si="3"/>
        <v>546</v>
      </c>
      <c r="R42" s="91">
        <f t="shared" si="12"/>
        <v>18</v>
      </c>
      <c r="S42" s="91">
        <f t="shared" si="4"/>
        <v>18</v>
      </c>
      <c r="T42" s="92">
        <f t="shared" si="5"/>
        <v>569.12</v>
      </c>
      <c r="U42" s="91">
        <f t="shared" si="6"/>
        <v>102</v>
      </c>
      <c r="V42" s="93">
        <f t="shared" si="7"/>
        <v>671.12</v>
      </c>
      <c r="X42" s="95"/>
    </row>
    <row r="43" spans="1:24" x14ac:dyDescent="0.2">
      <c r="A43" s="140">
        <f t="shared" si="8"/>
        <v>38</v>
      </c>
      <c r="B43" s="131">
        <v>3562033965</v>
      </c>
      <c r="C43" s="140"/>
      <c r="D43" s="138" t="s">
        <v>166</v>
      </c>
      <c r="E43" s="138" t="s">
        <v>317</v>
      </c>
      <c r="F43" s="139">
        <v>43876</v>
      </c>
      <c r="G43" s="139" t="s">
        <v>64</v>
      </c>
      <c r="H43" s="140"/>
      <c r="I43" s="86">
        <v>26</v>
      </c>
      <c r="J43" s="127">
        <v>10.37</v>
      </c>
      <c r="K43" s="86">
        <v>0</v>
      </c>
      <c r="L43" s="127">
        <f t="shared" si="0"/>
        <v>10.37</v>
      </c>
      <c r="M43" s="142">
        <v>17234</v>
      </c>
      <c r="N43" s="87">
        <f t="shared" si="9"/>
        <v>166</v>
      </c>
      <c r="O43" s="87">
        <f t="shared" si="1"/>
        <v>1721.4199999999998</v>
      </c>
      <c r="P43" s="86">
        <f t="shared" si="11"/>
        <v>13</v>
      </c>
      <c r="Q43" s="90">
        <f t="shared" si="3"/>
        <v>1708</v>
      </c>
      <c r="R43" s="91">
        <f t="shared" si="12"/>
        <v>56</v>
      </c>
      <c r="S43" s="91">
        <f t="shared" si="4"/>
        <v>56</v>
      </c>
      <c r="T43" s="92">
        <f t="shared" si="5"/>
        <v>1777.4199999999998</v>
      </c>
      <c r="U43" s="91">
        <f t="shared" si="6"/>
        <v>320</v>
      </c>
      <c r="V43" s="93">
        <f t="shared" si="7"/>
        <v>2097.42</v>
      </c>
      <c r="X43" s="95"/>
    </row>
    <row r="44" spans="1:24" x14ac:dyDescent="0.2">
      <c r="A44" s="140">
        <f t="shared" si="8"/>
        <v>39</v>
      </c>
      <c r="B44" s="131">
        <v>3562041796</v>
      </c>
      <c r="C44" s="140"/>
      <c r="D44" s="138" t="s">
        <v>402</v>
      </c>
      <c r="E44" s="138" t="s">
        <v>403</v>
      </c>
      <c r="F44" s="139" t="s">
        <v>404</v>
      </c>
      <c r="G44" s="139" t="s">
        <v>64</v>
      </c>
      <c r="H44" s="140"/>
      <c r="I44" s="86">
        <v>26</v>
      </c>
      <c r="J44" s="127">
        <v>9.1999999999999993</v>
      </c>
      <c r="K44" s="86">
        <v>0</v>
      </c>
      <c r="L44" s="127">
        <f t="shared" si="0"/>
        <v>9.1999999999999993</v>
      </c>
      <c r="M44" s="142">
        <v>17234</v>
      </c>
      <c r="N44" s="87">
        <f t="shared" si="9"/>
        <v>166</v>
      </c>
      <c r="O44" s="87">
        <f t="shared" si="1"/>
        <v>1527.1999999999998</v>
      </c>
      <c r="P44" s="86">
        <f t="shared" si="11"/>
        <v>12</v>
      </c>
      <c r="Q44" s="90">
        <f t="shared" si="3"/>
        <v>1515</v>
      </c>
      <c r="R44" s="91">
        <f t="shared" si="12"/>
        <v>50</v>
      </c>
      <c r="S44" s="91">
        <f t="shared" si="4"/>
        <v>50</v>
      </c>
      <c r="T44" s="92">
        <f t="shared" si="5"/>
        <v>1577.1999999999998</v>
      </c>
      <c r="U44" s="91">
        <f t="shared" si="6"/>
        <v>284</v>
      </c>
      <c r="V44" s="93">
        <f t="shared" si="7"/>
        <v>1861.1999999999998</v>
      </c>
      <c r="X44" s="95"/>
    </row>
    <row r="45" spans="1:24" x14ac:dyDescent="0.2">
      <c r="A45" s="140">
        <f t="shared" si="8"/>
        <v>40</v>
      </c>
      <c r="B45" s="131">
        <v>3562047404</v>
      </c>
      <c r="C45" s="140"/>
      <c r="D45" s="11" t="s">
        <v>407</v>
      </c>
      <c r="E45" s="11" t="s">
        <v>408</v>
      </c>
      <c r="F45" s="12">
        <v>44263</v>
      </c>
      <c r="G45" s="12" t="s">
        <v>139</v>
      </c>
      <c r="H45" s="4"/>
      <c r="I45" s="86">
        <v>26</v>
      </c>
      <c r="J45" s="127">
        <v>3.08</v>
      </c>
      <c r="K45" s="86">
        <v>0</v>
      </c>
      <c r="L45" s="127">
        <f t="shared" si="0"/>
        <v>3.08</v>
      </c>
      <c r="M45" s="142">
        <v>18993</v>
      </c>
      <c r="N45" s="87">
        <f t="shared" si="9"/>
        <v>183</v>
      </c>
      <c r="O45" s="87">
        <f t="shared" si="1"/>
        <v>563.64</v>
      </c>
      <c r="P45" s="86">
        <f t="shared" si="11"/>
        <v>5</v>
      </c>
      <c r="Q45" s="90">
        <f t="shared" si="3"/>
        <v>559</v>
      </c>
      <c r="R45" s="91">
        <f>ROUNDUP(O45*3.25/100,0)</f>
        <v>19</v>
      </c>
      <c r="S45" s="91">
        <f t="shared" si="4"/>
        <v>19</v>
      </c>
      <c r="T45" s="92">
        <f t="shared" si="5"/>
        <v>582.64</v>
      </c>
      <c r="U45" s="91">
        <f t="shared" si="6"/>
        <v>105</v>
      </c>
      <c r="V45" s="93">
        <f t="shared" si="7"/>
        <v>687.64</v>
      </c>
      <c r="X45" s="95"/>
    </row>
    <row r="46" spans="1:24" x14ac:dyDescent="0.2">
      <c r="A46" s="140">
        <f t="shared" si="8"/>
        <v>41</v>
      </c>
      <c r="B46" s="131">
        <v>3562054967</v>
      </c>
      <c r="C46" s="140"/>
      <c r="D46" s="138" t="s">
        <v>412</v>
      </c>
      <c r="E46" s="138" t="s">
        <v>414</v>
      </c>
      <c r="F46" s="139" t="s">
        <v>413</v>
      </c>
      <c r="G46" s="139" t="s">
        <v>139</v>
      </c>
      <c r="H46" s="4"/>
      <c r="I46" s="86">
        <v>26</v>
      </c>
      <c r="J46" s="127">
        <v>1.1000000000000001</v>
      </c>
      <c r="K46" s="86">
        <v>0</v>
      </c>
      <c r="L46" s="127">
        <f t="shared" si="0"/>
        <v>1.1000000000000001</v>
      </c>
      <c r="M46" s="142">
        <v>18993</v>
      </c>
      <c r="N46" s="87">
        <f t="shared" si="9"/>
        <v>183</v>
      </c>
      <c r="O46" s="87">
        <f t="shared" si="1"/>
        <v>201.3</v>
      </c>
      <c r="P46" s="86">
        <f t="shared" si="11"/>
        <v>2</v>
      </c>
      <c r="Q46" s="90">
        <f t="shared" si="3"/>
        <v>199</v>
      </c>
      <c r="R46" s="91">
        <f t="shared" si="12"/>
        <v>7</v>
      </c>
      <c r="S46" s="91">
        <f t="shared" si="4"/>
        <v>7</v>
      </c>
      <c r="T46" s="92">
        <f t="shared" si="5"/>
        <v>208.3</v>
      </c>
      <c r="U46" s="91">
        <f t="shared" si="6"/>
        <v>37</v>
      </c>
      <c r="V46" s="93">
        <f t="shared" si="7"/>
        <v>245.3</v>
      </c>
      <c r="X46" s="95"/>
    </row>
    <row r="47" spans="1:24" x14ac:dyDescent="0.2">
      <c r="A47" s="140">
        <f t="shared" si="8"/>
        <v>42</v>
      </c>
      <c r="B47" s="150">
        <v>3562057750</v>
      </c>
      <c r="C47" s="138"/>
      <c r="D47" s="138" t="s">
        <v>428</v>
      </c>
      <c r="E47" s="138" t="s">
        <v>429</v>
      </c>
      <c r="F47" s="148">
        <v>44459</v>
      </c>
      <c r="G47" s="139" t="s">
        <v>430</v>
      </c>
      <c r="H47" s="149" t="s">
        <v>432</v>
      </c>
      <c r="I47" s="86">
        <v>26</v>
      </c>
      <c r="J47" s="127">
        <v>1.05</v>
      </c>
      <c r="K47" s="86">
        <v>0</v>
      </c>
      <c r="L47" s="127">
        <f t="shared" si="0"/>
        <v>1.05</v>
      </c>
      <c r="M47" s="142">
        <v>17234</v>
      </c>
      <c r="N47" s="87">
        <f t="shared" si="9"/>
        <v>166</v>
      </c>
      <c r="O47" s="87">
        <f t="shared" si="1"/>
        <v>174.3</v>
      </c>
      <c r="P47" s="86">
        <f t="shared" si="11"/>
        <v>2</v>
      </c>
      <c r="Q47" s="90">
        <f t="shared" si="3"/>
        <v>172</v>
      </c>
      <c r="R47" s="91">
        <f t="shared" si="12"/>
        <v>6</v>
      </c>
      <c r="S47" s="91">
        <f t="shared" si="4"/>
        <v>6</v>
      </c>
      <c r="T47" s="92">
        <f t="shared" si="5"/>
        <v>180.3</v>
      </c>
      <c r="U47" s="91">
        <f t="shared" si="6"/>
        <v>32</v>
      </c>
      <c r="V47" s="93">
        <f t="shared" si="7"/>
        <v>212.3</v>
      </c>
      <c r="X47" s="95"/>
    </row>
    <row r="48" spans="1:24" x14ac:dyDescent="0.2">
      <c r="A48" s="140">
        <f t="shared" si="8"/>
        <v>43</v>
      </c>
      <c r="B48" s="151">
        <v>3562060676</v>
      </c>
      <c r="C48" s="140"/>
      <c r="D48" s="138" t="s">
        <v>423</v>
      </c>
      <c r="E48" s="138" t="s">
        <v>424</v>
      </c>
      <c r="F48" s="146">
        <v>44420</v>
      </c>
      <c r="G48" s="139" t="s">
        <v>417</v>
      </c>
      <c r="H48" s="149" t="s">
        <v>427</v>
      </c>
      <c r="I48" s="86">
        <v>26</v>
      </c>
      <c r="J48" s="127">
        <v>5.68</v>
      </c>
      <c r="K48" s="86">
        <v>0</v>
      </c>
      <c r="L48" s="127">
        <f t="shared" si="0"/>
        <v>5.68</v>
      </c>
      <c r="M48" s="142">
        <v>17234</v>
      </c>
      <c r="N48" s="87">
        <f t="shared" si="9"/>
        <v>166</v>
      </c>
      <c r="O48" s="87">
        <f t="shared" si="1"/>
        <v>942.88</v>
      </c>
      <c r="P48" s="86">
        <f t="shared" si="11"/>
        <v>8</v>
      </c>
      <c r="Q48" s="90">
        <f t="shared" si="3"/>
        <v>935</v>
      </c>
      <c r="R48" s="91">
        <f t="shared" si="12"/>
        <v>31</v>
      </c>
      <c r="S48" s="91">
        <f t="shared" si="4"/>
        <v>31</v>
      </c>
      <c r="T48" s="92">
        <f t="shared" si="5"/>
        <v>973.88</v>
      </c>
      <c r="U48" s="91">
        <f t="shared" si="6"/>
        <v>175</v>
      </c>
      <c r="V48" s="93">
        <f t="shared" si="7"/>
        <v>1148.8800000000001</v>
      </c>
      <c r="X48" s="95"/>
    </row>
    <row r="49" spans="1:24" x14ac:dyDescent="0.2">
      <c r="A49" s="140">
        <f t="shared" si="8"/>
        <v>44</v>
      </c>
      <c r="B49" s="131">
        <v>3562079721</v>
      </c>
      <c r="C49" s="138"/>
      <c r="D49" s="138" t="s">
        <v>418</v>
      </c>
      <c r="E49" s="138" t="s">
        <v>419</v>
      </c>
      <c r="F49" s="139">
        <v>44573</v>
      </c>
      <c r="G49" s="139" t="s">
        <v>417</v>
      </c>
      <c r="H49" s="4"/>
      <c r="I49" s="86">
        <v>26</v>
      </c>
      <c r="J49" s="127">
        <v>2.63</v>
      </c>
      <c r="K49" s="86">
        <v>0</v>
      </c>
      <c r="L49" s="127">
        <f t="shared" si="0"/>
        <v>2.63</v>
      </c>
      <c r="M49" s="142">
        <v>17234</v>
      </c>
      <c r="N49" s="87">
        <f t="shared" si="9"/>
        <v>166</v>
      </c>
      <c r="O49" s="87">
        <f t="shared" si="1"/>
        <v>436.58</v>
      </c>
      <c r="P49" s="86">
        <f t="shared" si="11"/>
        <v>4</v>
      </c>
      <c r="Q49" s="90">
        <f t="shared" si="3"/>
        <v>433</v>
      </c>
      <c r="R49" s="91">
        <f>ROUNDUP(O49*3.25/100,0)</f>
        <v>15</v>
      </c>
      <c r="S49" s="91">
        <f t="shared" si="4"/>
        <v>15</v>
      </c>
      <c r="T49" s="92">
        <f t="shared" si="5"/>
        <v>451.58</v>
      </c>
      <c r="U49" s="91">
        <f t="shared" si="6"/>
        <v>81</v>
      </c>
      <c r="V49" s="93">
        <f t="shared" si="7"/>
        <v>532.57999999999993</v>
      </c>
      <c r="X49" s="95"/>
    </row>
    <row r="51" spans="1:24" x14ac:dyDescent="0.2">
      <c r="I51" t="s">
        <v>320</v>
      </c>
      <c r="J51">
        <f>SUM(J6:J50)</f>
        <v>192.22</v>
      </c>
      <c r="K51">
        <f t="shared" ref="K51:V51" si="13">SUM(K6:K50)</f>
        <v>0</v>
      </c>
      <c r="L51">
        <f t="shared" si="13"/>
        <v>192.22</v>
      </c>
      <c r="M51">
        <f t="shared" si="13"/>
        <v>785451</v>
      </c>
      <c r="N51">
        <f t="shared" si="13"/>
        <v>7559</v>
      </c>
      <c r="O51" s="95">
        <f t="shared" si="13"/>
        <v>32864.76999999999</v>
      </c>
      <c r="P51">
        <f t="shared" si="13"/>
        <v>255</v>
      </c>
      <c r="Q51">
        <f t="shared" si="13"/>
        <v>32609</v>
      </c>
      <c r="R51">
        <f t="shared" si="13"/>
        <v>1035</v>
      </c>
      <c r="S51">
        <f t="shared" si="13"/>
        <v>1035</v>
      </c>
      <c r="T51" s="95">
        <f t="shared" si="13"/>
        <v>33899.76999999999</v>
      </c>
      <c r="U51">
        <f t="shared" si="13"/>
        <v>6099</v>
      </c>
      <c r="V51" s="95">
        <f t="shared" si="13"/>
        <v>39998.769999999997</v>
      </c>
    </row>
    <row r="52" spans="1:24" x14ac:dyDescent="0.2">
      <c r="J52">
        <v>192.22</v>
      </c>
      <c r="N52" t="s">
        <v>433</v>
      </c>
      <c r="O52">
        <v>32848</v>
      </c>
    </row>
    <row r="53" spans="1:24" x14ac:dyDescent="0.2">
      <c r="N53" t="s">
        <v>434</v>
      </c>
      <c r="O53" s="95">
        <f>+O51-O52</f>
        <v>16.769999999989523</v>
      </c>
      <c r="P53" s="88"/>
      <c r="Q53" s="95"/>
      <c r="R53" s="95"/>
      <c r="T53" s="95"/>
    </row>
    <row r="54" spans="1:24" x14ac:dyDescent="0.2">
      <c r="T54" s="95"/>
    </row>
  </sheetData>
  <mergeCells count="5">
    <mergeCell ref="A4:H4"/>
    <mergeCell ref="I4:L4"/>
    <mergeCell ref="M4:N4"/>
    <mergeCell ref="R4:T4"/>
    <mergeCell ref="U4:V4"/>
  </mergeCells>
  <conditionalFormatting sqref="B44">
    <cfRule type="duplicateValues" dxfId="173" priority="7"/>
  </conditionalFormatting>
  <conditionalFormatting sqref="B43">
    <cfRule type="duplicateValues" dxfId="172" priority="6"/>
  </conditionalFormatting>
  <conditionalFormatting sqref="B46">
    <cfRule type="duplicateValues" dxfId="171" priority="5"/>
  </conditionalFormatting>
  <conditionalFormatting sqref="B47">
    <cfRule type="duplicateValues" dxfId="170" priority="4"/>
  </conditionalFormatting>
  <conditionalFormatting sqref="B48">
    <cfRule type="duplicateValues" dxfId="169" priority="3"/>
  </conditionalFormatting>
  <conditionalFormatting sqref="B49">
    <cfRule type="duplicateValues" dxfId="168" priority="2"/>
  </conditionalFormatting>
  <conditionalFormatting sqref="B6:B49">
    <cfRule type="duplicateValues" dxfId="167" priority="1"/>
  </conditionalFormatting>
  <conditionalFormatting sqref="B6:B42 B45">
    <cfRule type="duplicateValues" dxfId="166" priority="184"/>
  </conditionalFormatting>
  <printOptions horizontalCentered="1"/>
  <pageMargins left="0" right="0" top="0.25" bottom="0.25" header="0.3" footer="0.3"/>
  <pageSetup paperSize="9" scale="61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9"/>
  <sheetViews>
    <sheetView workbookViewId="0">
      <pane xSplit="7" ySplit="5" topLeftCell="Y6" activePane="bottomRight" state="frozen"/>
      <selection pane="topRight"/>
      <selection pane="bottomLeft"/>
      <selection pane="bottomRight"/>
    </sheetView>
  </sheetViews>
  <sheetFormatPr defaultColWidth="9.140625" defaultRowHeight="12.75" x14ac:dyDescent="0.2"/>
  <cols>
    <col min="1" max="1" width="9.42578125" style="4" customWidth="1"/>
    <col min="2" max="2" width="14.85546875" style="4" customWidth="1"/>
    <col min="3" max="3" width="7.7109375" style="2" hidden="1" customWidth="1"/>
    <col min="4" max="4" width="20.85546875" style="2" customWidth="1"/>
    <col min="5" max="5" width="17.7109375" style="2" customWidth="1"/>
    <col min="6" max="6" width="10.42578125" style="2" customWidth="1"/>
    <col min="7" max="7" width="11.85546875" style="2" customWidth="1"/>
    <col min="8" max="8" width="22.42578125" style="2" customWidth="1"/>
    <col min="9" max="9" width="13.140625" style="2" customWidth="1"/>
    <col min="10" max="10" width="11" style="2" customWidth="1"/>
    <col min="11" max="11" width="8.5703125" style="2" customWidth="1"/>
    <col min="12" max="12" width="8.28515625" style="2" customWidth="1"/>
    <col min="13" max="13" width="7.7109375" style="2" customWidth="1"/>
    <col min="14" max="14" width="7.28515625" style="2" customWidth="1"/>
    <col min="15" max="15" width="9.5703125" style="80" customWidth="1"/>
    <col min="16" max="16" width="9.28515625" style="2" customWidth="1"/>
    <col min="17" max="17" width="8.42578125" style="2" customWidth="1"/>
    <col min="18" max="18" width="11.140625" style="2" customWidth="1"/>
    <col min="19" max="19" width="9" style="2" customWidth="1"/>
    <col min="20" max="20" width="8.42578125" style="2" customWidth="1"/>
    <col min="21" max="21" width="11.28515625" style="2" customWidth="1"/>
    <col min="22" max="22" width="7.42578125" style="2" customWidth="1"/>
    <col min="23" max="23" width="11.140625" style="2" hidden="1" customWidth="1"/>
    <col min="24" max="24" width="10.42578125" style="2" hidden="1" customWidth="1"/>
    <col min="25" max="25" width="8.42578125" style="2" customWidth="1"/>
    <col min="26" max="26" width="10.42578125" style="2" hidden="1" customWidth="1"/>
    <col min="27" max="27" width="10.28515625" style="2" customWidth="1"/>
    <col min="28" max="28" width="9.5703125" style="2" customWidth="1"/>
    <col min="29" max="29" width="10.7109375" style="2" customWidth="1"/>
    <col min="30" max="31" width="10.140625" style="2" customWidth="1"/>
    <col min="32" max="32" width="7.5703125" style="2" customWidth="1"/>
    <col min="33" max="33" width="8.85546875" style="2" customWidth="1"/>
    <col min="34" max="34" width="10.140625" style="2" customWidth="1"/>
    <col min="35" max="35" width="7.7109375" style="2" customWidth="1"/>
    <col min="36" max="36" width="8" style="2" customWidth="1"/>
    <col min="37" max="37" width="12.85546875" style="2" hidden="1" customWidth="1"/>
    <col min="38" max="38" width="9" style="2" customWidth="1"/>
    <col min="39" max="39" width="8.7109375" style="2" customWidth="1"/>
    <col min="40" max="40" width="8" style="2" customWidth="1"/>
    <col min="41" max="41" width="9.42578125" style="2" customWidth="1"/>
    <col min="42" max="42" width="9" style="2" customWidth="1"/>
    <col min="43" max="43" width="11.5703125" style="2" customWidth="1"/>
    <col min="44" max="44" width="15.28515625" style="2" customWidth="1"/>
    <col min="45" max="46" width="14" style="2" customWidth="1"/>
    <col min="47" max="47" width="12.85546875" style="2" customWidth="1"/>
    <col min="48" max="48" width="18" style="2" customWidth="1"/>
    <col min="49" max="49" width="16" style="2" customWidth="1"/>
    <col min="50" max="50" width="13.140625" style="2" customWidth="1"/>
    <col min="51" max="52" width="19.85546875" style="2" customWidth="1"/>
    <col min="53" max="16384" width="9.140625" style="2"/>
  </cols>
  <sheetData>
    <row r="1" spans="1:51" x14ac:dyDescent="0.2">
      <c r="A1" s="1" t="s">
        <v>0</v>
      </c>
      <c r="B1" s="1" t="s">
        <v>1</v>
      </c>
      <c r="F1" s="3" t="s">
        <v>2</v>
      </c>
      <c r="G1" s="4">
        <v>0</v>
      </c>
      <c r="O1" s="4"/>
    </row>
    <row r="2" spans="1:51" x14ac:dyDescent="0.2">
      <c r="A2" s="5" t="s">
        <v>3</v>
      </c>
      <c r="B2" s="6">
        <v>43831</v>
      </c>
      <c r="F2" s="3" t="s">
        <v>4</v>
      </c>
      <c r="G2" s="4">
        <v>54</v>
      </c>
      <c r="O2" s="4"/>
    </row>
    <row r="3" spans="1:51" x14ac:dyDescent="0.2">
      <c r="A3" s="5" t="s">
        <v>5</v>
      </c>
      <c r="B3" s="4" t="s">
        <v>6</v>
      </c>
      <c r="F3" s="3" t="s">
        <v>7</v>
      </c>
      <c r="G3" s="2" t="s">
        <v>8</v>
      </c>
      <c r="O3" s="4"/>
    </row>
    <row r="4" spans="1:51" x14ac:dyDescent="0.2">
      <c r="A4" s="154" t="s">
        <v>9</v>
      </c>
      <c r="B4" s="154"/>
      <c r="C4" s="154"/>
      <c r="D4" s="154"/>
      <c r="E4" s="154"/>
      <c r="F4" s="154"/>
      <c r="G4" s="154"/>
      <c r="H4" s="154"/>
      <c r="I4" s="154"/>
      <c r="J4" s="154"/>
      <c r="K4" s="155" t="s">
        <v>10</v>
      </c>
      <c r="L4" s="155"/>
      <c r="M4" s="155"/>
      <c r="N4" s="155"/>
      <c r="O4" s="155"/>
      <c r="P4" s="156" t="s">
        <v>11</v>
      </c>
      <c r="Q4" s="156"/>
      <c r="R4" s="156"/>
      <c r="S4" s="156"/>
      <c r="T4" s="156"/>
      <c r="U4" s="157" t="s">
        <v>12</v>
      </c>
      <c r="V4" s="157"/>
      <c r="W4" s="157"/>
      <c r="X4" s="157"/>
      <c r="Y4" s="157"/>
      <c r="Z4" s="157"/>
      <c r="AA4" s="157"/>
      <c r="AB4" s="157"/>
      <c r="AC4" s="158" t="s">
        <v>13</v>
      </c>
      <c r="AD4" s="158"/>
      <c r="AE4" s="158"/>
      <c r="AF4" s="14" t="s">
        <v>14</v>
      </c>
      <c r="AG4" s="152" t="s">
        <v>15</v>
      </c>
      <c r="AH4" s="152"/>
      <c r="AI4" s="152"/>
      <c r="AJ4" s="152"/>
      <c r="AK4" s="152"/>
      <c r="AL4" s="152"/>
      <c r="AM4" s="152"/>
      <c r="AN4" s="152"/>
      <c r="AO4" s="153" t="s">
        <v>16</v>
      </c>
      <c r="AP4" s="153"/>
      <c r="AQ4" s="153"/>
    </row>
    <row r="5" spans="1:51" s="97" customFormat="1" ht="83.25" customHeight="1" x14ac:dyDescent="0.2">
      <c r="A5" s="7" t="s">
        <v>17</v>
      </c>
      <c r="B5" s="7" t="s">
        <v>18</v>
      </c>
      <c r="C5" s="8" t="s">
        <v>19</v>
      </c>
      <c r="D5" s="7" t="s">
        <v>20</v>
      </c>
      <c r="E5" s="7" t="s">
        <v>21</v>
      </c>
      <c r="F5" s="7" t="s">
        <v>22</v>
      </c>
      <c r="G5" s="7" t="s">
        <v>23</v>
      </c>
      <c r="H5" s="7" t="s">
        <v>24</v>
      </c>
      <c r="I5" s="7" t="s">
        <v>25</v>
      </c>
      <c r="J5" s="7" t="s">
        <v>26</v>
      </c>
      <c r="K5" s="7" t="s">
        <v>27</v>
      </c>
      <c r="L5" s="7" t="s">
        <v>28</v>
      </c>
      <c r="M5" s="7" t="s">
        <v>29</v>
      </c>
      <c r="N5" s="7" t="s">
        <v>30</v>
      </c>
      <c r="O5" s="7" t="s">
        <v>31</v>
      </c>
      <c r="P5" s="7" t="s">
        <v>32</v>
      </c>
      <c r="Q5" s="7" t="s">
        <v>33</v>
      </c>
      <c r="R5" s="7" t="s">
        <v>34</v>
      </c>
      <c r="S5" s="7" t="s">
        <v>35</v>
      </c>
      <c r="T5" s="7" t="s">
        <v>36</v>
      </c>
      <c r="U5" s="7" t="s">
        <v>37</v>
      </c>
      <c r="V5" s="7" t="s">
        <v>38</v>
      </c>
      <c r="W5" s="7" t="s">
        <v>39</v>
      </c>
      <c r="X5" s="7" t="s">
        <v>40</v>
      </c>
      <c r="Y5" s="7" t="s">
        <v>41</v>
      </c>
      <c r="Z5" s="7" t="s">
        <v>42</v>
      </c>
      <c r="AA5" s="7" t="s">
        <v>43</v>
      </c>
      <c r="AB5" s="7" t="s">
        <v>44</v>
      </c>
      <c r="AC5" s="7" t="s">
        <v>230</v>
      </c>
      <c r="AD5" s="7" t="s">
        <v>46</v>
      </c>
      <c r="AE5" s="7" t="s">
        <v>47</v>
      </c>
      <c r="AF5" s="7" t="s">
        <v>48</v>
      </c>
      <c r="AG5" s="7" t="s">
        <v>231</v>
      </c>
      <c r="AH5" s="7" t="s">
        <v>50</v>
      </c>
      <c r="AI5" s="7" t="s">
        <v>51</v>
      </c>
      <c r="AJ5" s="7" t="s">
        <v>52</v>
      </c>
      <c r="AK5" s="7" t="s">
        <v>53</v>
      </c>
      <c r="AL5" s="7" t="s">
        <v>54</v>
      </c>
      <c r="AM5" s="7" t="s">
        <v>55</v>
      </c>
      <c r="AN5" s="7" t="s">
        <v>56</v>
      </c>
      <c r="AO5" s="7" t="s">
        <v>57</v>
      </c>
      <c r="AP5" s="7" t="s">
        <v>58</v>
      </c>
      <c r="AQ5" s="7" t="s">
        <v>59</v>
      </c>
      <c r="AR5" s="7" t="s">
        <v>60</v>
      </c>
      <c r="AS5" s="7" t="s">
        <v>232</v>
      </c>
      <c r="AT5" s="7" t="s">
        <v>233</v>
      </c>
      <c r="AU5" s="7" t="s">
        <v>234</v>
      </c>
      <c r="AV5" s="7" t="s">
        <v>235</v>
      </c>
      <c r="AW5" s="7" t="s">
        <v>236</v>
      </c>
      <c r="AX5" s="7" t="s">
        <v>237</v>
      </c>
      <c r="AY5" s="7" t="s">
        <v>238</v>
      </c>
    </row>
    <row r="6" spans="1:51" x14ac:dyDescent="0.2">
      <c r="A6" s="9">
        <v>1</v>
      </c>
      <c r="B6" s="71" t="s">
        <v>239</v>
      </c>
      <c r="C6" s="9">
        <v>4574</v>
      </c>
      <c r="D6" s="11" t="s">
        <v>62</v>
      </c>
      <c r="E6" s="11" t="s">
        <v>63</v>
      </c>
      <c r="F6" s="12">
        <v>43344</v>
      </c>
      <c r="G6" s="12" t="s">
        <v>64</v>
      </c>
      <c r="H6" s="12" t="s">
        <v>65</v>
      </c>
      <c r="I6" s="118" t="s">
        <v>240</v>
      </c>
      <c r="J6" s="71" t="s">
        <v>241</v>
      </c>
      <c r="K6" s="9">
        <v>27</v>
      </c>
      <c r="L6" s="9">
        <v>6</v>
      </c>
      <c r="M6" s="9">
        <v>0</v>
      </c>
      <c r="N6" s="9"/>
      <c r="O6" s="9">
        <f t="shared" ref="O6" si="0">SUM(L6:N6)</f>
        <v>6</v>
      </c>
      <c r="P6" s="9">
        <v>17996</v>
      </c>
      <c r="Q6" s="9">
        <v>8998</v>
      </c>
      <c r="R6" s="9">
        <v>10000</v>
      </c>
      <c r="S6" s="9">
        <v>3599</v>
      </c>
      <c r="T6" s="9">
        <f>ROUND(SUM(P6:S6),0)</f>
        <v>40593</v>
      </c>
      <c r="U6" s="9">
        <f t="shared" ref="U6:X6" si="1">ROUND(P6/$K6*$O6,0)</f>
        <v>3999</v>
      </c>
      <c r="V6" s="9">
        <f t="shared" si="1"/>
        <v>2000</v>
      </c>
      <c r="W6" s="9">
        <f t="shared" si="1"/>
        <v>2222</v>
      </c>
      <c r="X6" s="9">
        <f t="shared" si="1"/>
        <v>800</v>
      </c>
      <c r="Y6" s="9">
        <f>ROUND(SUM(U6:X6),0)</f>
        <v>9021</v>
      </c>
      <c r="Z6" s="9"/>
      <c r="AA6" s="9">
        <v>1800</v>
      </c>
      <c r="AB6" s="11">
        <f>Y6+AA6+Z6</f>
        <v>10821</v>
      </c>
      <c r="AC6" s="11">
        <f>ROUNDUP(IF(T6&gt;21000,0,AB6*0.75%),0)</f>
        <v>0</v>
      </c>
      <c r="AD6" s="102">
        <v>0</v>
      </c>
      <c r="AE6" s="11">
        <v>0</v>
      </c>
      <c r="AF6" s="11">
        <f t="shared" ref="AF6" si="2">ROUND((AB6+AK6)-(AC6+AD6+AE6),0)</f>
        <v>10821</v>
      </c>
      <c r="AG6" s="11">
        <f>ROUNDUP(AB6*3.25%,0)</f>
        <v>352</v>
      </c>
      <c r="AH6" s="102">
        <f>ROUND(AB6-V6-Z6,0)*13%</f>
        <v>1146.73</v>
      </c>
      <c r="AI6" s="9">
        <v>2</v>
      </c>
      <c r="AJ6" s="11">
        <f t="shared" ref="AJ6" si="3">ROUND(183/K6*O6,0)</f>
        <v>41</v>
      </c>
      <c r="AK6" s="9"/>
      <c r="AL6" s="11">
        <f t="shared" ref="AL6" si="4">SUM(AG6:AK6)</f>
        <v>1541.73</v>
      </c>
      <c r="AM6" s="102">
        <f t="shared" ref="AM6" si="5">AB6+AL6</f>
        <v>12362.73</v>
      </c>
      <c r="AN6" s="102">
        <f t="shared" ref="AN6" si="6">ROUND(500/K6*O6,0)</f>
        <v>111</v>
      </c>
      <c r="AO6" s="102">
        <f>AM6+AN6</f>
        <v>12473.73</v>
      </c>
      <c r="AP6" s="102">
        <f>ROUND(AO6*18%,0)</f>
        <v>2245</v>
      </c>
      <c r="AQ6" s="104">
        <f>AO6+AP6</f>
        <v>14718.73</v>
      </c>
      <c r="AR6" s="18"/>
      <c r="AS6" s="2" t="s">
        <v>242</v>
      </c>
      <c r="AT6" s="2">
        <f>AB6-V6</f>
        <v>8821</v>
      </c>
    </row>
    <row r="7" spans="1:51" x14ac:dyDescent="0.2">
      <c r="K7" s="3" t="s">
        <v>320</v>
      </c>
      <c r="L7" s="3">
        <f t="shared" ref="L7:AQ7" si="7">+SUM(L6:L6)</f>
        <v>6</v>
      </c>
      <c r="M7" s="3">
        <f t="shared" si="7"/>
        <v>0</v>
      </c>
      <c r="N7" s="3">
        <f t="shared" si="7"/>
        <v>0</v>
      </c>
      <c r="O7" s="3">
        <f t="shared" si="7"/>
        <v>6</v>
      </c>
      <c r="P7" s="3">
        <f t="shared" si="7"/>
        <v>17996</v>
      </c>
      <c r="Q7" s="3">
        <f t="shared" si="7"/>
        <v>8998</v>
      </c>
      <c r="R7" s="3">
        <f t="shared" si="7"/>
        <v>10000</v>
      </c>
      <c r="S7" s="3">
        <f t="shared" si="7"/>
        <v>3599</v>
      </c>
      <c r="T7" s="3">
        <f t="shared" si="7"/>
        <v>40593</v>
      </c>
      <c r="U7" s="3">
        <f t="shared" si="7"/>
        <v>3999</v>
      </c>
      <c r="V7" s="3">
        <f t="shared" si="7"/>
        <v>2000</v>
      </c>
      <c r="W7" s="3">
        <f t="shared" si="7"/>
        <v>2222</v>
      </c>
      <c r="X7" s="3">
        <f t="shared" si="7"/>
        <v>800</v>
      </c>
      <c r="Y7" s="3">
        <f t="shared" si="7"/>
        <v>9021</v>
      </c>
      <c r="Z7" s="3">
        <f t="shared" si="7"/>
        <v>0</v>
      </c>
      <c r="AA7" s="3">
        <f t="shared" si="7"/>
        <v>1800</v>
      </c>
      <c r="AB7" s="3">
        <f t="shared" si="7"/>
        <v>10821</v>
      </c>
      <c r="AC7" s="3">
        <f t="shared" si="7"/>
        <v>0</v>
      </c>
      <c r="AD7" s="103">
        <f t="shared" si="7"/>
        <v>0</v>
      </c>
      <c r="AE7" s="3">
        <f t="shared" si="7"/>
        <v>0</v>
      </c>
      <c r="AF7" s="3">
        <f t="shared" si="7"/>
        <v>10821</v>
      </c>
      <c r="AG7" s="3">
        <f t="shared" si="7"/>
        <v>352</v>
      </c>
      <c r="AH7" s="103">
        <f t="shared" si="7"/>
        <v>1146.73</v>
      </c>
      <c r="AI7" s="3">
        <f t="shared" si="7"/>
        <v>2</v>
      </c>
      <c r="AJ7" s="3">
        <f t="shared" si="7"/>
        <v>41</v>
      </c>
      <c r="AK7" s="3">
        <f t="shared" si="7"/>
        <v>0</v>
      </c>
      <c r="AL7" s="103">
        <f t="shared" si="7"/>
        <v>1541.73</v>
      </c>
      <c r="AM7" s="103">
        <f t="shared" si="7"/>
        <v>12362.73</v>
      </c>
      <c r="AN7" s="103">
        <f t="shared" si="7"/>
        <v>111</v>
      </c>
      <c r="AO7" s="103">
        <f t="shared" si="7"/>
        <v>12473.73</v>
      </c>
      <c r="AP7" s="103">
        <f t="shared" si="7"/>
        <v>2245</v>
      </c>
      <c r="AQ7" s="103">
        <f t="shared" si="7"/>
        <v>14718.73</v>
      </c>
    </row>
    <row r="8" spans="1:51" x14ac:dyDescent="0.2">
      <c r="AF8" s="101"/>
    </row>
    <row r="9" spans="1:51" x14ac:dyDescent="0.2">
      <c r="Y9" s="2" t="e">
        <f>#REF!*5.76%</f>
        <v>#REF!</v>
      </c>
      <c r="AF9" s="101">
        <f>AF7+'CBT OT'!Q45</f>
        <v>11380</v>
      </c>
      <c r="AL9" s="101"/>
    </row>
  </sheetData>
  <sheetProtection insertRows="0"/>
  <mergeCells count="7">
    <mergeCell ref="AG4:AN4"/>
    <mergeCell ref="AO4:AQ4"/>
    <mergeCell ref="A4:J4"/>
    <mergeCell ref="K4:O4"/>
    <mergeCell ref="P4:T4"/>
    <mergeCell ref="U4:AB4"/>
    <mergeCell ref="AC4:AE4"/>
  </mergeCells>
  <printOptions horizontalCentered="1"/>
  <pageMargins left="0" right="0" top="0.5" bottom="0.5" header="0.3" footer="0.3"/>
  <pageSetup paperSize="9" scale="2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483"/>
  <sheetViews>
    <sheetView workbookViewId="0">
      <selection activeCell="J5" sqref="J5:J6"/>
    </sheetView>
  </sheetViews>
  <sheetFormatPr defaultColWidth="8.85546875" defaultRowHeight="12.75" x14ac:dyDescent="0.2"/>
  <cols>
    <col min="1" max="1" width="13.85546875" style="19" customWidth="1"/>
    <col min="2" max="2" width="5.85546875" style="19" customWidth="1"/>
    <col min="3" max="3" width="9.28515625" style="19" customWidth="1"/>
    <col min="4" max="4" width="11.140625" style="19" customWidth="1"/>
    <col min="5" max="5" width="8.42578125" style="19" customWidth="1"/>
    <col min="6" max="6" width="7.85546875" style="19" customWidth="1"/>
    <col min="7" max="7" width="10.42578125" style="19" customWidth="1"/>
    <col min="8" max="8" width="9.42578125" style="19" customWidth="1"/>
    <col min="9" max="9" width="7.5703125" style="19" customWidth="1"/>
    <col min="10" max="10" width="8.85546875" style="19"/>
    <col min="11" max="11" width="9.7109375" style="19" customWidth="1"/>
    <col min="12" max="16384" width="8.85546875" style="19"/>
  </cols>
  <sheetData>
    <row r="1" spans="1:22" ht="15.75" x14ac:dyDescent="0.2">
      <c r="A1" s="20" t="s">
        <v>337</v>
      </c>
      <c r="B1" s="21"/>
      <c r="C1" s="21"/>
      <c r="D1" s="21"/>
      <c r="E1" s="167" t="s">
        <v>338</v>
      </c>
      <c r="F1" s="167"/>
      <c r="G1" s="167"/>
      <c r="H1" s="167"/>
      <c r="I1" s="167"/>
      <c r="J1" s="167"/>
      <c r="K1" s="168"/>
    </row>
    <row r="2" spans="1:22" x14ac:dyDescent="0.2">
      <c r="A2" s="22"/>
      <c r="C2" s="23" t="s">
        <v>339</v>
      </c>
      <c r="E2" s="23"/>
      <c r="F2" s="23"/>
      <c r="G2" s="23"/>
      <c r="H2" s="23"/>
      <c r="I2" s="23"/>
      <c r="J2" s="23"/>
      <c r="K2" s="60"/>
    </row>
    <row r="3" spans="1:22" x14ac:dyDescent="0.2">
      <c r="A3" s="24" t="s">
        <v>340</v>
      </c>
      <c r="B3" s="25" t="s">
        <v>341</v>
      </c>
      <c r="C3" s="26"/>
      <c r="D3" s="27" t="s">
        <v>342</v>
      </c>
      <c r="E3" s="28" t="s">
        <v>343</v>
      </c>
      <c r="F3" s="28" t="s">
        <v>344</v>
      </c>
      <c r="G3" s="28" t="s">
        <v>345</v>
      </c>
      <c r="H3" s="29" t="s">
        <v>346</v>
      </c>
      <c r="I3" s="61" t="s">
        <v>347</v>
      </c>
      <c r="J3" s="44"/>
      <c r="K3" s="62" t="s">
        <v>348</v>
      </c>
      <c r="N3" s="63"/>
      <c r="Q3" s="63">
        <f>+J10</f>
        <v>20902</v>
      </c>
      <c r="R3" s="71" t="s">
        <v>239</v>
      </c>
      <c r="S3" s="11">
        <v>12554</v>
      </c>
      <c r="T3" s="19" t="e">
        <f>VLOOKUP(R3,'CBT OT'!B6:V24,16,0)</f>
        <v>#N/A</v>
      </c>
      <c r="U3" s="19" t="e">
        <f>+S3+T3</f>
        <v>#N/A</v>
      </c>
      <c r="V3" s="72" t="e">
        <f>+Q3-U3</f>
        <v>#N/A</v>
      </c>
    </row>
    <row r="4" spans="1:22" x14ac:dyDescent="0.2">
      <c r="A4" s="30">
        <f>+'CBT Wages'!B6</f>
        <v>3562016834</v>
      </c>
      <c r="B4" s="124" t="str">
        <f>VLOOKUP($A4,'CBT Wages'!$B$6:$AE$48,8,0)</f>
        <v>100045820193</v>
      </c>
      <c r="C4" s="26"/>
      <c r="D4" s="31" t="str">
        <f>VLOOKUP($A4,'CBT Wages'!$B$6:$AE$48,9,0)</f>
        <v>6923778590</v>
      </c>
      <c r="E4" s="31">
        <f>VLOOKUP($A4,'CBT Wages'!$B$6:$AE$48,10,0)</f>
        <v>27</v>
      </c>
      <c r="F4" s="31">
        <f>VLOOKUP($A4,'CBT Wages'!$B$6:$AE$48,14,0)</f>
        <v>26</v>
      </c>
      <c r="G4" s="32">
        <f>VLOOKUP($A4,'CBT Wages'!$B$6:$AE$48,5,0)</f>
        <v>43344</v>
      </c>
      <c r="H4" s="33" t="s">
        <v>349</v>
      </c>
      <c r="I4" s="64">
        <v>0</v>
      </c>
      <c r="J4" s="65"/>
      <c r="K4" s="64">
        <v>0</v>
      </c>
      <c r="N4" s="63"/>
      <c r="Q4" s="63" t="e">
        <f>+J28</f>
        <v>#REF!</v>
      </c>
      <c r="R4" s="71" t="s">
        <v>243</v>
      </c>
      <c r="S4" s="11">
        <v>12795</v>
      </c>
      <c r="T4" s="19" t="e">
        <f>VLOOKUP(R4,'CBT OT'!B7:V24,16,0)</f>
        <v>#N/A</v>
      </c>
      <c r="U4" s="19" t="e">
        <f t="shared" ref="U4:U67" si="0">+S4+T4</f>
        <v>#N/A</v>
      </c>
      <c r="V4" s="72" t="e">
        <f t="shared" ref="V4:V67" si="1">+Q4-U4</f>
        <v>#REF!</v>
      </c>
    </row>
    <row r="5" spans="1:22" x14ac:dyDescent="0.2">
      <c r="A5" s="34" t="s">
        <v>350</v>
      </c>
      <c r="B5" s="31" t="str">
        <f>VLOOKUP($A4,'CBT Wages'!$B$6:$AE$48,3,0)</f>
        <v>Manjeet Kumar</v>
      </c>
      <c r="C5" s="21"/>
      <c r="D5" s="21"/>
      <c r="E5" s="35"/>
      <c r="F5" s="35"/>
      <c r="G5" s="35"/>
      <c r="H5" s="216" t="s">
        <v>351</v>
      </c>
      <c r="I5" s="187">
        <v>0</v>
      </c>
      <c r="J5" s="187"/>
      <c r="K5" s="187">
        <v>0</v>
      </c>
      <c r="N5" s="63"/>
      <c r="Q5" s="63">
        <f>+J46</f>
        <v>19097</v>
      </c>
      <c r="R5" s="71" t="s">
        <v>244</v>
      </c>
      <c r="S5" s="11">
        <v>13037</v>
      </c>
      <c r="T5" s="19" t="e">
        <f>VLOOKUP(R5,'CBT OT'!B7:V25,16,0)</f>
        <v>#N/A</v>
      </c>
      <c r="U5" s="19" t="e">
        <f t="shared" si="0"/>
        <v>#N/A</v>
      </c>
      <c r="V5" s="72" t="e">
        <f t="shared" si="1"/>
        <v>#N/A</v>
      </c>
    </row>
    <row r="6" spans="1:22" x14ac:dyDescent="0.2">
      <c r="A6" s="36" t="s">
        <v>352</v>
      </c>
      <c r="B6" s="27" t="str">
        <f>VLOOKUP($A4,'CBT Wages'!$B$6:$AE$48,4,0)</f>
        <v>Rajpal Singh Rudhir</v>
      </c>
      <c r="C6" s="21"/>
      <c r="D6" s="21"/>
      <c r="E6" s="28" t="s">
        <v>322</v>
      </c>
      <c r="F6" s="37">
        <f>VLOOKUP($A4,'CBT OT'!$B$6:$O$429,9,0)</f>
        <v>0</v>
      </c>
      <c r="G6" s="38"/>
      <c r="H6" s="217"/>
      <c r="I6" s="188"/>
      <c r="J6" s="188"/>
      <c r="K6" s="188"/>
      <c r="N6" s="63"/>
      <c r="Q6" s="63">
        <f>+J64</f>
        <v>14440</v>
      </c>
      <c r="R6" s="71" t="s">
        <v>247</v>
      </c>
      <c r="S6" s="11">
        <v>12554</v>
      </c>
      <c r="T6" s="19" t="e">
        <f>VLOOKUP(R6,'CBT OT'!B8:V26,16,0)</f>
        <v>#N/A</v>
      </c>
      <c r="U6" s="19" t="e">
        <f t="shared" si="0"/>
        <v>#N/A</v>
      </c>
      <c r="V6" s="72" t="e">
        <f t="shared" si="1"/>
        <v>#N/A</v>
      </c>
    </row>
    <row r="7" spans="1:22" x14ac:dyDescent="0.2">
      <c r="A7" s="39" t="s">
        <v>353</v>
      </c>
      <c r="B7" s="40" t="e">
        <f>VLOOKUP($A4,'CBT Wages'!$B$6:$AR$48,44,0)</f>
        <v>#REF!</v>
      </c>
      <c r="C7" s="41"/>
      <c r="D7" s="41"/>
      <c r="E7" s="35" t="s">
        <v>354</v>
      </c>
      <c r="F7" s="37">
        <f>VLOOKUP($A4,'CBT OT'!$B$6:$V$429,16,0)</f>
        <v>0</v>
      </c>
      <c r="G7" s="42"/>
      <c r="H7" s="43" t="s">
        <v>355</v>
      </c>
      <c r="I7" s="66">
        <v>0</v>
      </c>
      <c r="J7" s="67"/>
      <c r="K7" s="66">
        <v>0</v>
      </c>
      <c r="N7" s="63"/>
      <c r="Q7" s="63">
        <f>+J82</f>
        <v>16376</v>
      </c>
      <c r="R7" s="71" t="s">
        <v>250</v>
      </c>
      <c r="S7" s="11">
        <v>11589</v>
      </c>
      <c r="T7" s="19" t="e">
        <f>VLOOKUP(R7,'CBT OT'!B9:V26,16,0)</f>
        <v>#N/A</v>
      </c>
      <c r="U7" s="19" t="e">
        <f t="shared" si="0"/>
        <v>#N/A</v>
      </c>
      <c r="V7" s="72" t="e">
        <f t="shared" si="1"/>
        <v>#N/A</v>
      </c>
    </row>
    <row r="8" spans="1:22" ht="12.75" customHeight="1" x14ac:dyDescent="0.2">
      <c r="A8" s="169" t="s">
        <v>356</v>
      </c>
      <c r="B8" s="170"/>
      <c r="C8" s="169" t="s">
        <v>357</v>
      </c>
      <c r="D8" s="171"/>
      <c r="E8" s="45"/>
      <c r="F8" s="172" t="s">
        <v>358</v>
      </c>
      <c r="G8" s="171"/>
      <c r="H8" s="173" t="s">
        <v>359</v>
      </c>
      <c r="I8" s="174"/>
      <c r="J8" s="175" t="s">
        <v>360</v>
      </c>
      <c r="K8" s="176"/>
      <c r="N8" s="63"/>
      <c r="Q8" s="63">
        <f>+J100</f>
        <v>18961</v>
      </c>
      <c r="R8" s="71" t="s">
        <v>253</v>
      </c>
      <c r="S8" s="11">
        <v>11153</v>
      </c>
      <c r="T8" s="19" t="e">
        <f>VLOOKUP(R8,'CBT OT'!B10:V26,16,0)</f>
        <v>#N/A</v>
      </c>
      <c r="U8" s="19" t="e">
        <f t="shared" si="0"/>
        <v>#N/A</v>
      </c>
      <c r="V8" s="72" t="e">
        <f t="shared" si="1"/>
        <v>#N/A</v>
      </c>
    </row>
    <row r="9" spans="1:22" x14ac:dyDescent="0.2">
      <c r="A9" s="46" t="s">
        <v>361</v>
      </c>
      <c r="B9" s="47">
        <f>VLOOKUP($A4,'CBT Wages'!$B$6:$AE$48,15,0)</f>
        <v>19070</v>
      </c>
      <c r="C9" s="31">
        <f>VLOOKUP($A4,'CBT Wages'!$B$6:$AE$48,20,0)</f>
        <v>18364</v>
      </c>
      <c r="D9" s="48"/>
      <c r="E9" s="49"/>
      <c r="F9" s="177">
        <f>SUM(C9:E9)</f>
        <v>18364</v>
      </c>
      <c r="G9" s="178"/>
      <c r="H9" s="34" t="s">
        <v>362</v>
      </c>
      <c r="I9" s="26">
        <f>VLOOKUP($A4,'CBT Wages'!$B$6:$AE$48,29,0)</f>
        <v>2346</v>
      </c>
      <c r="J9" s="179"/>
      <c r="K9" s="180"/>
      <c r="N9" s="63"/>
      <c r="Q9" s="63">
        <f>+J118</f>
        <v>16418</v>
      </c>
      <c r="R9" s="71" t="s">
        <v>256</v>
      </c>
      <c r="S9" s="11">
        <v>14341</v>
      </c>
      <c r="T9" s="19" t="e">
        <f>VLOOKUP(R9,'CBT OT'!B11:V26,16,0)</f>
        <v>#N/A</v>
      </c>
      <c r="U9" s="19" t="e">
        <f t="shared" si="0"/>
        <v>#N/A</v>
      </c>
      <c r="V9" s="72" t="e">
        <f t="shared" si="1"/>
        <v>#N/A</v>
      </c>
    </row>
    <row r="10" spans="1:22" ht="14.25" x14ac:dyDescent="0.2">
      <c r="A10" s="46" t="s">
        <v>363</v>
      </c>
      <c r="B10" s="50">
        <f>VLOOKUP($A4,'CBT Wages'!$B$6:$AE$48,16,0)</f>
        <v>2255</v>
      </c>
      <c r="C10" s="51">
        <f>VLOOKUP($A4,'CBT Wages'!$B$6:$AE$48,21,0)</f>
        <v>2171</v>
      </c>
      <c r="D10" s="52"/>
      <c r="E10" s="38"/>
      <c r="F10" s="181">
        <f>SUM(C10:E10)</f>
        <v>2171</v>
      </c>
      <c r="G10" s="182"/>
      <c r="H10" s="36" t="s">
        <v>364</v>
      </c>
      <c r="I10" s="68">
        <f>VLOOKUP($A4,'CBT Wages'!$B$6:$AE$48,28,0)</f>
        <v>0</v>
      </c>
      <c r="J10" s="183">
        <f>F17-I17</f>
        <v>20902</v>
      </c>
      <c r="K10" s="184"/>
      <c r="N10" s="63"/>
      <c r="Q10" s="63">
        <f>+J136</f>
        <v>17594</v>
      </c>
      <c r="R10" s="71" t="s">
        <v>259</v>
      </c>
      <c r="S10" s="11">
        <v>13037</v>
      </c>
      <c r="T10" s="19" t="e">
        <f>VLOOKUP(R10,'CBT OT'!B12:V27,16,0)</f>
        <v>#N/A</v>
      </c>
      <c r="U10" s="19" t="e">
        <f t="shared" si="0"/>
        <v>#N/A</v>
      </c>
      <c r="V10" s="72" t="e">
        <f t="shared" si="1"/>
        <v>#N/A</v>
      </c>
    </row>
    <row r="11" spans="1:22" ht="12.75" customHeight="1" x14ac:dyDescent="0.2">
      <c r="A11" s="46" t="s">
        <v>365</v>
      </c>
      <c r="B11" s="50">
        <f>VLOOKUP($A4,'CBT Wages'!$B$6:$AE$48,17,0)</f>
        <v>0</v>
      </c>
      <c r="C11" s="51">
        <f>VLOOKUP($A4,'CBT Wages'!$B$6:$AE$48,22,0)</f>
        <v>0</v>
      </c>
      <c r="D11" s="52"/>
      <c r="E11" s="38"/>
      <c r="F11" s="181">
        <f>SUM(C11:E11)</f>
        <v>0</v>
      </c>
      <c r="G11" s="182"/>
      <c r="H11" s="36" t="s">
        <v>366</v>
      </c>
      <c r="I11" s="68">
        <f>VLOOKUP($A4,'CBT Wages'!$B$6:$AE$48,30,0)</f>
        <v>0</v>
      </c>
      <c r="J11" s="189" t="s">
        <v>367</v>
      </c>
      <c r="K11" s="190"/>
      <c r="N11" s="63"/>
      <c r="Q11" s="63">
        <f>+J154</f>
        <v>18945</v>
      </c>
      <c r="R11" s="71" t="s">
        <v>262</v>
      </c>
      <c r="S11" s="11">
        <v>13037</v>
      </c>
      <c r="T11" s="19" t="e">
        <f>VLOOKUP(R11,'CBT OT'!B13:V28,16,0)</f>
        <v>#N/A</v>
      </c>
      <c r="U11" s="19" t="e">
        <f t="shared" si="0"/>
        <v>#N/A</v>
      </c>
      <c r="V11" s="72" t="e">
        <f t="shared" si="1"/>
        <v>#N/A</v>
      </c>
    </row>
    <row r="12" spans="1:22" x14ac:dyDescent="0.2">
      <c r="A12" s="46" t="s">
        <v>368</v>
      </c>
      <c r="B12" s="50">
        <v>0</v>
      </c>
      <c r="C12" s="51">
        <v>0</v>
      </c>
      <c r="D12" s="52"/>
      <c r="E12" s="38"/>
      <c r="F12" s="181">
        <f>SUM(D12:E12)</f>
        <v>0</v>
      </c>
      <c r="G12" s="182"/>
      <c r="H12" s="36" t="s">
        <v>369</v>
      </c>
      <c r="I12" s="68"/>
      <c r="J12" s="191"/>
      <c r="K12" s="192"/>
      <c r="N12" s="63"/>
      <c r="Q12" s="63" t="e">
        <f>+J172</f>
        <v>#REF!</v>
      </c>
      <c r="R12" s="71" t="s">
        <v>265</v>
      </c>
      <c r="S12" s="11">
        <v>12554</v>
      </c>
      <c r="T12" s="19" t="e">
        <f>VLOOKUP(R12,'CBT OT'!B14:V28,16,0)</f>
        <v>#N/A</v>
      </c>
      <c r="U12" s="19" t="e">
        <f t="shared" si="0"/>
        <v>#N/A</v>
      </c>
      <c r="V12" s="72" t="e">
        <f t="shared" si="1"/>
        <v>#REF!</v>
      </c>
    </row>
    <row r="13" spans="1:22" x14ac:dyDescent="0.2">
      <c r="A13" s="46" t="s">
        <v>370</v>
      </c>
      <c r="B13" s="50">
        <f>VLOOKUP($A4,'CBT Wages'!$B$6:$AE$48,18,0)</f>
        <v>0</v>
      </c>
      <c r="C13" s="51">
        <f>VLOOKUP($A4,'CBT Wages'!$B$6:$AE$48,23,0)</f>
        <v>0</v>
      </c>
      <c r="D13" s="52"/>
      <c r="E13" s="38"/>
      <c r="F13" s="181">
        <f>SUM(C13:E13)</f>
        <v>0</v>
      </c>
      <c r="G13" s="182"/>
      <c r="H13" s="36" t="s">
        <v>371</v>
      </c>
      <c r="I13" s="68"/>
      <c r="J13" s="191"/>
      <c r="K13" s="192"/>
      <c r="N13" s="63"/>
      <c r="Q13" s="63" t="e">
        <f>+J190</f>
        <v>#REF!</v>
      </c>
      <c r="R13" s="71" t="s">
        <v>266</v>
      </c>
      <c r="S13" s="11">
        <v>13037</v>
      </c>
      <c r="T13" s="19" t="e">
        <f>VLOOKUP(R13,'CBT OT'!B14:V28,16,0)</f>
        <v>#N/A</v>
      </c>
      <c r="U13" s="19" t="e">
        <f t="shared" si="0"/>
        <v>#N/A</v>
      </c>
      <c r="V13" s="72" t="e">
        <f t="shared" si="1"/>
        <v>#REF!</v>
      </c>
    </row>
    <row r="14" spans="1:22" x14ac:dyDescent="0.2">
      <c r="A14" s="46" t="s">
        <v>372</v>
      </c>
      <c r="B14" s="53">
        <v>0</v>
      </c>
      <c r="C14" s="51">
        <f>VLOOKUP($A4,'CBT Wages'!$B$6:$AE$48,25,0)</f>
        <v>1530</v>
      </c>
      <c r="D14" s="52"/>
      <c r="E14" s="38"/>
      <c r="F14" s="181">
        <f>SUM(C14:E14)</f>
        <v>1530</v>
      </c>
      <c r="G14" s="182"/>
      <c r="H14" s="51"/>
      <c r="I14" s="68"/>
      <c r="J14" s="191"/>
      <c r="K14" s="192"/>
      <c r="N14" s="63"/>
      <c r="Q14" s="63" t="e">
        <f>+J208</f>
        <v>#REF!</v>
      </c>
      <c r="R14" s="71" t="s">
        <v>373</v>
      </c>
      <c r="S14" s="11">
        <v>13037</v>
      </c>
      <c r="T14" s="19" t="e">
        <f>VLOOKUP(R14,'CBT OT'!B14:V28,16,0)</f>
        <v>#N/A</v>
      </c>
      <c r="U14" s="19" t="e">
        <f t="shared" si="0"/>
        <v>#N/A</v>
      </c>
      <c r="V14" s="72" t="e">
        <f t="shared" si="1"/>
        <v>#REF!</v>
      </c>
    </row>
    <row r="15" spans="1:22" x14ac:dyDescent="0.2">
      <c r="A15" s="46" t="s">
        <v>374</v>
      </c>
      <c r="B15" s="53">
        <v>0</v>
      </c>
      <c r="C15" s="51">
        <f>VLOOKUP($A4,'CBT Wages'!$B$6:$AE$48,26,0)</f>
        <v>1183</v>
      </c>
      <c r="D15" s="52"/>
      <c r="E15" s="38"/>
      <c r="F15" s="181">
        <f>SUM(C15:E15)</f>
        <v>1183</v>
      </c>
      <c r="G15" s="182"/>
      <c r="H15" s="51"/>
      <c r="I15" s="68"/>
      <c r="J15" s="191"/>
      <c r="K15" s="192"/>
      <c r="N15" s="63"/>
      <c r="Q15" s="63">
        <f>+J226</f>
        <v>18835</v>
      </c>
      <c r="R15" s="71" t="s">
        <v>267</v>
      </c>
      <c r="S15" s="11">
        <v>10623</v>
      </c>
      <c r="T15" s="19" t="e">
        <f>VLOOKUP(R15,'CBT OT'!B14:V28,16,0)</f>
        <v>#N/A</v>
      </c>
      <c r="U15" s="19" t="e">
        <f t="shared" si="0"/>
        <v>#N/A</v>
      </c>
      <c r="V15" s="72" t="e">
        <f t="shared" si="1"/>
        <v>#N/A</v>
      </c>
    </row>
    <row r="16" spans="1:22" x14ac:dyDescent="0.2">
      <c r="A16" s="54" t="s">
        <v>375</v>
      </c>
      <c r="B16" s="55"/>
      <c r="C16" s="185"/>
      <c r="D16" s="186"/>
      <c r="E16" s="42"/>
      <c r="F16" s="185">
        <f>SUM(D16:E16)</f>
        <v>0</v>
      </c>
      <c r="G16" s="186"/>
      <c r="H16" s="40"/>
      <c r="I16" s="69"/>
      <c r="J16" s="193"/>
      <c r="K16" s="194"/>
      <c r="N16" s="63"/>
      <c r="Q16" s="63">
        <f>+J244</f>
        <v>19966</v>
      </c>
      <c r="R16" s="71" t="s">
        <v>268</v>
      </c>
      <c r="S16" s="11">
        <v>12795</v>
      </c>
      <c r="T16" s="19" t="e">
        <f>VLOOKUP(R16,'CBT OT'!B15:V28,16,0)</f>
        <v>#N/A</v>
      </c>
      <c r="U16" s="19" t="e">
        <f t="shared" si="0"/>
        <v>#N/A</v>
      </c>
      <c r="V16" s="72" t="e">
        <f t="shared" si="1"/>
        <v>#N/A</v>
      </c>
    </row>
    <row r="17" spans="1:22" x14ac:dyDescent="0.2">
      <c r="A17" s="56" t="s">
        <v>320</v>
      </c>
      <c r="B17" s="57">
        <f>SUM(B9:B16)</f>
        <v>21325</v>
      </c>
      <c r="C17" s="195">
        <f>SUM(C9:D16)</f>
        <v>23248</v>
      </c>
      <c r="D17" s="196"/>
      <c r="E17" s="58"/>
      <c r="F17" s="195">
        <f>SUM(F9:F16)+F7</f>
        <v>23248</v>
      </c>
      <c r="G17" s="196">
        <f t="shared" ref="G17" si="2">SUM(G9:G16)</f>
        <v>0</v>
      </c>
      <c r="H17" s="59"/>
      <c r="I17" s="70">
        <f>SUM(I9:I16)</f>
        <v>2346</v>
      </c>
      <c r="J17" s="57" t="s">
        <v>376</v>
      </c>
      <c r="K17" s="57" t="str">
        <f>VLOOKUP($A4,'CBT Wages'!$B$6:$AF$48,6,0)</f>
        <v>SUP</v>
      </c>
      <c r="N17" s="63"/>
      <c r="Q17" s="63" t="e">
        <f>+J262</f>
        <v>#REF!</v>
      </c>
      <c r="R17" s="71" t="s">
        <v>269</v>
      </c>
      <c r="S17" s="11">
        <v>13037</v>
      </c>
      <c r="T17" s="19" t="e">
        <f>VLOOKUP(R17,'CBT OT'!B16:V28,16,0)</f>
        <v>#N/A</v>
      </c>
      <c r="U17" s="19" t="e">
        <f t="shared" si="0"/>
        <v>#N/A</v>
      </c>
      <c r="V17" s="72" t="e">
        <f t="shared" si="1"/>
        <v>#REF!</v>
      </c>
    </row>
    <row r="18" spans="1:22" x14ac:dyDescent="0.2">
      <c r="N18" s="63"/>
      <c r="Q18" s="63">
        <f>+J280</f>
        <v>17328</v>
      </c>
      <c r="R18" s="71" t="s">
        <v>270</v>
      </c>
      <c r="S18" s="11">
        <v>12071</v>
      </c>
      <c r="T18" s="19" t="e">
        <f>VLOOKUP(R18,'CBT OT'!B16:V28,16,0)</f>
        <v>#N/A</v>
      </c>
      <c r="U18" s="19" t="e">
        <f t="shared" si="0"/>
        <v>#N/A</v>
      </c>
      <c r="V18" s="72" t="e">
        <f t="shared" si="1"/>
        <v>#N/A</v>
      </c>
    </row>
    <row r="19" spans="1:22" ht="15.75" x14ac:dyDescent="0.2">
      <c r="A19" s="20" t="s">
        <v>337</v>
      </c>
      <c r="B19" s="21"/>
      <c r="C19" s="21"/>
      <c r="D19" s="21"/>
      <c r="E19" s="167" t="str">
        <f>+$E$1</f>
        <v>Salary Slip Oct 2019</v>
      </c>
      <c r="F19" s="167"/>
      <c r="G19" s="167"/>
      <c r="H19" s="167"/>
      <c r="I19" s="167"/>
      <c r="J19" s="167"/>
      <c r="K19" s="168"/>
      <c r="N19" s="63"/>
      <c r="Q19" s="63">
        <f>+J298</f>
        <v>18259</v>
      </c>
      <c r="R19" s="71" t="s">
        <v>273</v>
      </c>
      <c r="S19" s="11">
        <v>11347</v>
      </c>
      <c r="T19" s="19" t="e">
        <f>VLOOKUP(R19,'CBT OT'!B17:V28,16,0)</f>
        <v>#N/A</v>
      </c>
      <c r="U19" s="19" t="e">
        <f t="shared" si="0"/>
        <v>#N/A</v>
      </c>
      <c r="V19" s="72" t="e">
        <f t="shared" si="1"/>
        <v>#N/A</v>
      </c>
    </row>
    <row r="20" spans="1:22" x14ac:dyDescent="0.2">
      <c r="A20" s="22"/>
      <c r="C20" s="23" t="s">
        <v>339</v>
      </c>
      <c r="E20" s="23"/>
      <c r="F20" s="23"/>
      <c r="G20" s="23"/>
      <c r="H20" s="23"/>
      <c r="I20" s="23"/>
      <c r="J20" s="23"/>
      <c r="K20" s="60"/>
      <c r="N20" s="63"/>
      <c r="Q20" s="63">
        <f>+J316</f>
        <v>18915</v>
      </c>
      <c r="R20" s="71" t="s">
        <v>275</v>
      </c>
      <c r="S20" s="11">
        <v>12071</v>
      </c>
      <c r="T20" s="19" t="e">
        <f>VLOOKUP(R20,'CBT OT'!B18:V28,16,0)</f>
        <v>#N/A</v>
      </c>
      <c r="U20" s="19" t="e">
        <f t="shared" si="0"/>
        <v>#N/A</v>
      </c>
      <c r="V20" s="72" t="e">
        <f t="shared" si="1"/>
        <v>#N/A</v>
      </c>
    </row>
    <row r="21" spans="1:22" x14ac:dyDescent="0.2">
      <c r="A21" s="24" t="s">
        <v>340</v>
      </c>
      <c r="B21" s="25" t="s">
        <v>341</v>
      </c>
      <c r="C21" s="26"/>
      <c r="D21" s="27" t="s">
        <v>342</v>
      </c>
      <c r="E21" s="28" t="s">
        <v>343</v>
      </c>
      <c r="F21" s="28" t="s">
        <v>344</v>
      </c>
      <c r="G21" s="28" t="s">
        <v>345</v>
      </c>
      <c r="H21" s="29" t="s">
        <v>346</v>
      </c>
      <c r="I21" s="61" t="s">
        <v>347</v>
      </c>
      <c r="J21" s="44"/>
      <c r="K21" s="62" t="s">
        <v>348</v>
      </c>
      <c r="N21" s="63"/>
      <c r="Q21" s="63">
        <f>+J334</f>
        <v>15402</v>
      </c>
      <c r="R21" s="71" t="s">
        <v>277</v>
      </c>
      <c r="S21" s="11">
        <v>13037</v>
      </c>
      <c r="T21" s="19" t="e">
        <f>VLOOKUP(R21,'CBT OT'!B19:V28,16,0)</f>
        <v>#N/A</v>
      </c>
      <c r="U21" s="19" t="e">
        <f t="shared" si="0"/>
        <v>#N/A</v>
      </c>
      <c r="V21" s="72" t="e">
        <f t="shared" si="1"/>
        <v>#N/A</v>
      </c>
    </row>
    <row r="22" spans="1:22" x14ac:dyDescent="0.2">
      <c r="A22" s="30" t="e">
        <f>+'CBT Wages'!#REF!</f>
        <v>#REF!</v>
      </c>
      <c r="B22" s="31" t="e">
        <f>VLOOKUP($A22,'CBT Wages'!$B$6:$AE$48,8,0)</f>
        <v>#REF!</v>
      </c>
      <c r="C22" s="26"/>
      <c r="D22" s="31" t="e">
        <f>VLOOKUP($A22,'CBT Wages'!$B$6:$AE$48,9,0)</f>
        <v>#REF!</v>
      </c>
      <c r="E22" s="31" t="e">
        <f>VLOOKUP($A22,'CBT Wages'!$B$6:$AE$48,10,0)</f>
        <v>#REF!</v>
      </c>
      <c r="F22" s="31" t="e">
        <f>VLOOKUP($A22,'CBT Wages'!$B$6:$AE$48,14,0)</f>
        <v>#REF!</v>
      </c>
      <c r="G22" s="32" t="e">
        <f>VLOOKUP($A22,'CBT Wages'!$B$6:$AE$48,5,0)</f>
        <v>#REF!</v>
      </c>
      <c r="H22" s="33" t="s">
        <v>349</v>
      </c>
      <c r="I22" s="64">
        <v>0</v>
      </c>
      <c r="J22" s="65"/>
      <c r="K22" s="64">
        <v>0</v>
      </c>
      <c r="N22" s="63"/>
      <c r="Q22" s="63">
        <f>+J352</f>
        <v>15723</v>
      </c>
      <c r="R22" s="71" t="s">
        <v>279</v>
      </c>
      <c r="S22" s="11">
        <v>11589</v>
      </c>
      <c r="T22" s="19" t="e">
        <f>VLOOKUP(R22,'CBT OT'!B20:V28,16,0)</f>
        <v>#N/A</v>
      </c>
      <c r="U22" s="19" t="e">
        <f t="shared" si="0"/>
        <v>#N/A</v>
      </c>
      <c r="V22" s="72" t="e">
        <f t="shared" si="1"/>
        <v>#N/A</v>
      </c>
    </row>
    <row r="23" spans="1:22" x14ac:dyDescent="0.2">
      <c r="A23" s="34" t="s">
        <v>350</v>
      </c>
      <c r="B23" s="31" t="e">
        <f>VLOOKUP($A22,'CBT Wages'!$B$6:$AE$48,3,0)</f>
        <v>#REF!</v>
      </c>
      <c r="C23" s="21"/>
      <c r="D23" s="21"/>
      <c r="E23" s="35"/>
      <c r="F23" s="35"/>
      <c r="G23" s="35"/>
      <c r="H23" s="216" t="s">
        <v>351</v>
      </c>
      <c r="I23" s="187">
        <v>0</v>
      </c>
      <c r="J23" s="187"/>
      <c r="K23" s="187">
        <v>0</v>
      </c>
      <c r="N23" s="63"/>
      <c r="Q23" s="63">
        <f>+J370</f>
        <v>17687</v>
      </c>
      <c r="R23" s="71" t="s">
        <v>280</v>
      </c>
      <c r="S23" s="11">
        <v>11589</v>
      </c>
      <c r="T23" s="19" t="e">
        <f>VLOOKUP(R23,'CBT OT'!B20:V28,16,0)</f>
        <v>#N/A</v>
      </c>
      <c r="U23" s="19" t="e">
        <f t="shared" si="0"/>
        <v>#N/A</v>
      </c>
      <c r="V23" s="72" t="e">
        <f t="shared" si="1"/>
        <v>#N/A</v>
      </c>
    </row>
    <row r="24" spans="1:22" x14ac:dyDescent="0.2">
      <c r="A24" s="36" t="s">
        <v>352</v>
      </c>
      <c r="B24" s="27" t="e">
        <f>VLOOKUP($A22,'CBT Wages'!$B$6:$AE$48,4,0)</f>
        <v>#REF!</v>
      </c>
      <c r="C24" s="21"/>
      <c r="D24" s="21"/>
      <c r="E24" s="28" t="s">
        <v>322</v>
      </c>
      <c r="F24" s="37" t="e">
        <f>VLOOKUP($A22,'CBT OT'!$B$6:$O$429,9,0)</f>
        <v>#REF!</v>
      </c>
      <c r="G24" s="38"/>
      <c r="H24" s="217"/>
      <c r="I24" s="188"/>
      <c r="J24" s="188"/>
      <c r="K24" s="188"/>
      <c r="N24" s="63"/>
      <c r="Q24" s="63">
        <f>+J388</f>
        <v>13076</v>
      </c>
      <c r="R24" s="71" t="s">
        <v>281</v>
      </c>
      <c r="S24" s="11">
        <v>11589</v>
      </c>
      <c r="T24" s="19" t="e">
        <f>VLOOKUP(R24,'CBT OT'!B21:V28,16,0)</f>
        <v>#N/A</v>
      </c>
      <c r="U24" s="19" t="e">
        <f t="shared" si="0"/>
        <v>#N/A</v>
      </c>
      <c r="V24" s="72" t="e">
        <f t="shared" si="1"/>
        <v>#N/A</v>
      </c>
    </row>
    <row r="25" spans="1:22" x14ac:dyDescent="0.2">
      <c r="A25" s="39" t="s">
        <v>353</v>
      </c>
      <c r="B25" s="40" t="e">
        <f>VLOOKUP($A22,'CBT Wages'!$B$6:$AR$48,44,0)</f>
        <v>#REF!</v>
      </c>
      <c r="C25" s="41"/>
      <c r="D25" s="41"/>
      <c r="E25" s="35" t="s">
        <v>354</v>
      </c>
      <c r="F25" s="37" t="e">
        <f>VLOOKUP($A22,'CBT OT'!$B$6:$V$429,16,0)</f>
        <v>#REF!</v>
      </c>
      <c r="G25" s="42"/>
      <c r="H25" s="43" t="s">
        <v>355</v>
      </c>
      <c r="I25" s="66">
        <v>0</v>
      </c>
      <c r="J25" s="67"/>
      <c r="K25" s="66">
        <v>0</v>
      </c>
      <c r="N25" s="63"/>
      <c r="Q25" s="63" t="e">
        <f>+J406</f>
        <v>#REF!</v>
      </c>
      <c r="R25" s="71" t="s">
        <v>282</v>
      </c>
      <c r="S25" s="11">
        <v>12071</v>
      </c>
      <c r="T25" s="19" t="e">
        <f>VLOOKUP(R25,'CBT OT'!B22:V28,16,0)</f>
        <v>#N/A</v>
      </c>
      <c r="U25" s="19" t="e">
        <f t="shared" si="0"/>
        <v>#N/A</v>
      </c>
      <c r="V25" s="72" t="e">
        <f t="shared" si="1"/>
        <v>#REF!</v>
      </c>
    </row>
    <row r="26" spans="1:22" ht="12.75" customHeight="1" x14ac:dyDescent="0.2">
      <c r="A26" s="169" t="s">
        <v>356</v>
      </c>
      <c r="B26" s="170"/>
      <c r="C26" s="169" t="s">
        <v>357</v>
      </c>
      <c r="D26" s="171"/>
      <c r="E26" s="45"/>
      <c r="F26" s="172" t="s">
        <v>358</v>
      </c>
      <c r="G26" s="171"/>
      <c r="H26" s="173" t="s">
        <v>359</v>
      </c>
      <c r="I26" s="174"/>
      <c r="J26" s="175" t="s">
        <v>360</v>
      </c>
      <c r="K26" s="176"/>
      <c r="N26" s="63"/>
      <c r="Q26" s="63" t="e">
        <f>+J424</f>
        <v>#N/A</v>
      </c>
      <c r="R26" s="71" t="s">
        <v>283</v>
      </c>
      <c r="S26" s="11">
        <v>13037</v>
      </c>
      <c r="T26" s="19" t="e">
        <f>VLOOKUP(R26,'CBT OT'!B23:V28,16,0)</f>
        <v>#N/A</v>
      </c>
      <c r="U26" s="19" t="e">
        <f t="shared" si="0"/>
        <v>#N/A</v>
      </c>
      <c r="V26" s="72" t="e">
        <f t="shared" si="1"/>
        <v>#N/A</v>
      </c>
    </row>
    <row r="27" spans="1:22" x14ac:dyDescent="0.2">
      <c r="A27" s="46" t="s">
        <v>361</v>
      </c>
      <c r="B27" s="47" t="e">
        <f>VLOOKUP($A22,'CBT Wages'!$B$6:$AE$48,15,0)</f>
        <v>#REF!</v>
      </c>
      <c r="C27" s="31" t="e">
        <f>VLOOKUP($A22,'CBT Wages'!$B$6:$AE$48,20,0)</f>
        <v>#REF!</v>
      </c>
      <c r="D27" s="48"/>
      <c r="E27" s="49"/>
      <c r="F27" s="177" t="e">
        <f>SUM(C27:E27)</f>
        <v>#REF!</v>
      </c>
      <c r="G27" s="178"/>
      <c r="H27" s="34" t="s">
        <v>362</v>
      </c>
      <c r="I27" s="26" t="e">
        <f>VLOOKUP($A22,'CBT Wages'!$B$6:$AE$48,29,0)</f>
        <v>#REF!</v>
      </c>
      <c r="J27" s="179"/>
      <c r="K27" s="180"/>
      <c r="N27" s="63"/>
      <c r="Q27" s="63" t="e">
        <f>+J442</f>
        <v>#REF!</v>
      </c>
      <c r="R27" s="73" t="s">
        <v>284</v>
      </c>
      <c r="S27" s="11">
        <v>12481</v>
      </c>
      <c r="T27" s="19" t="e">
        <f>VLOOKUP(R27,'CBT OT'!B23:V28,16,0)</f>
        <v>#N/A</v>
      </c>
      <c r="U27" s="19" t="e">
        <f t="shared" si="0"/>
        <v>#N/A</v>
      </c>
      <c r="V27" s="72" t="e">
        <f t="shared" si="1"/>
        <v>#REF!</v>
      </c>
    </row>
    <row r="28" spans="1:22" ht="14.25" x14ac:dyDescent="0.2">
      <c r="A28" s="46" t="s">
        <v>363</v>
      </c>
      <c r="B28" s="50" t="e">
        <f>VLOOKUP($A22,'CBT Wages'!$B$6:$AE$48,16,0)</f>
        <v>#REF!</v>
      </c>
      <c r="C28" s="51" t="e">
        <f>VLOOKUP($A22,'CBT Wages'!$B$6:$AE$48,21,0)</f>
        <v>#REF!</v>
      </c>
      <c r="D28" s="52"/>
      <c r="E28" s="38"/>
      <c r="F28" s="181" t="e">
        <f>SUM(C28:E28)</f>
        <v>#REF!</v>
      </c>
      <c r="G28" s="182"/>
      <c r="H28" s="36" t="s">
        <v>364</v>
      </c>
      <c r="I28" s="68" t="e">
        <f>VLOOKUP($A22,'CBT Wages'!$B$6:$AE$48,28,0)</f>
        <v>#REF!</v>
      </c>
      <c r="J28" s="183" t="e">
        <f>F35-I35</f>
        <v>#REF!</v>
      </c>
      <c r="K28" s="184"/>
      <c r="Q28" s="63" t="e">
        <f>+J460</f>
        <v>#N/A</v>
      </c>
      <c r="R28" s="73" t="s">
        <v>285</v>
      </c>
      <c r="S28" s="11">
        <v>13037</v>
      </c>
      <c r="T28" s="19" t="e">
        <f>VLOOKUP(R28,'CBT OT'!B24:V28,16,0)</f>
        <v>#N/A</v>
      </c>
      <c r="U28" s="19" t="e">
        <f t="shared" si="0"/>
        <v>#N/A</v>
      </c>
      <c r="V28" s="72" t="e">
        <f t="shared" si="1"/>
        <v>#N/A</v>
      </c>
    </row>
    <row r="29" spans="1:22" ht="12.75" customHeight="1" x14ac:dyDescent="0.2">
      <c r="A29" s="46" t="s">
        <v>365</v>
      </c>
      <c r="B29" s="50" t="e">
        <f>VLOOKUP($A22,'CBT Wages'!$B$6:$AE$48,17,0)</f>
        <v>#REF!</v>
      </c>
      <c r="C29" s="51" t="e">
        <f>VLOOKUP($A22,'CBT Wages'!$B$6:$AE$48,22,0)</f>
        <v>#REF!</v>
      </c>
      <c r="D29" s="52"/>
      <c r="E29" s="38"/>
      <c r="F29" s="181" t="e">
        <f>SUM(C29:E29)</f>
        <v>#REF!</v>
      </c>
      <c r="G29" s="182"/>
      <c r="H29" s="36" t="s">
        <v>366</v>
      </c>
      <c r="I29" s="68" t="e">
        <f>VLOOKUP($A22,'CBT Wages'!$B$6:$AE$48,30,0)</f>
        <v>#REF!</v>
      </c>
      <c r="J29" s="189" t="s">
        <v>367</v>
      </c>
      <c r="K29" s="190"/>
      <c r="P29" s="19">
        <v>478</v>
      </c>
      <c r="Q29" s="63" t="e">
        <f>+J478</f>
        <v>#REF!</v>
      </c>
      <c r="R29" s="73" t="s">
        <v>336</v>
      </c>
      <c r="S29" s="11">
        <v>18818</v>
      </c>
      <c r="T29" s="19" t="e">
        <f>VLOOKUP(R29,'CBT OT'!B25:V28,16,0)</f>
        <v>#N/A</v>
      </c>
      <c r="U29" s="19" t="e">
        <f t="shared" si="0"/>
        <v>#N/A</v>
      </c>
      <c r="V29" s="72" t="e">
        <f t="shared" si="1"/>
        <v>#REF!</v>
      </c>
    </row>
    <row r="30" spans="1:22" x14ac:dyDescent="0.2">
      <c r="A30" s="46" t="s">
        <v>368</v>
      </c>
      <c r="B30" s="50">
        <v>0</v>
      </c>
      <c r="C30" s="51">
        <v>0</v>
      </c>
      <c r="D30" s="52"/>
      <c r="E30" s="38"/>
      <c r="F30" s="181">
        <f>SUM(D30:E30)</f>
        <v>0</v>
      </c>
      <c r="G30" s="182"/>
      <c r="H30" s="36" t="s">
        <v>369</v>
      </c>
      <c r="I30" s="68"/>
      <c r="J30" s="191"/>
      <c r="K30" s="192"/>
      <c r="P30" s="19">
        <f>+P29+18</f>
        <v>496</v>
      </c>
      <c r="Q30" s="63">
        <f>+J496</f>
        <v>16809</v>
      </c>
      <c r="R30" s="73" t="s">
        <v>289</v>
      </c>
      <c r="S30" s="11">
        <v>11938</v>
      </c>
      <c r="T30" s="19" t="e">
        <f>VLOOKUP(R30,'CBT OT'!B25:V28,16,0)</f>
        <v>#N/A</v>
      </c>
      <c r="U30" s="19" t="e">
        <f t="shared" si="0"/>
        <v>#N/A</v>
      </c>
      <c r="V30" s="72" t="e">
        <f t="shared" si="1"/>
        <v>#N/A</v>
      </c>
    </row>
    <row r="31" spans="1:22" x14ac:dyDescent="0.2">
      <c r="A31" s="46" t="s">
        <v>370</v>
      </c>
      <c r="B31" s="50" t="e">
        <f>VLOOKUP($A22,'CBT Wages'!$B$6:$AE$48,18,0)</f>
        <v>#REF!</v>
      </c>
      <c r="C31" s="51" t="e">
        <f>VLOOKUP($A22,'CBT Wages'!$B$6:$AE$48,23,0)</f>
        <v>#REF!</v>
      </c>
      <c r="D31" s="52"/>
      <c r="E31" s="38"/>
      <c r="F31" s="181" t="e">
        <f>SUM(C31:E31)</f>
        <v>#REF!</v>
      </c>
      <c r="G31" s="182"/>
      <c r="H31" s="36" t="s">
        <v>371</v>
      </c>
      <c r="I31" s="68"/>
      <c r="J31" s="191"/>
      <c r="K31" s="192"/>
      <c r="P31" s="19">
        <f t="shared" ref="P31:P94" si="3">+P30+18</f>
        <v>514</v>
      </c>
      <c r="Q31" s="19" t="e">
        <f>+J514</f>
        <v>#REF!</v>
      </c>
      <c r="R31" s="73" t="s">
        <v>377</v>
      </c>
      <c r="S31" s="11">
        <v>12468</v>
      </c>
      <c r="T31" s="19" t="e">
        <f>VLOOKUP(R31,'CBT OT'!B25:V28,16,0)</f>
        <v>#N/A</v>
      </c>
      <c r="U31" s="19" t="e">
        <f t="shared" si="0"/>
        <v>#N/A</v>
      </c>
      <c r="V31" s="72" t="e">
        <f t="shared" si="1"/>
        <v>#REF!</v>
      </c>
    </row>
    <row r="32" spans="1:22" x14ac:dyDescent="0.2">
      <c r="A32" s="46" t="s">
        <v>372</v>
      </c>
      <c r="B32" s="53">
        <v>0</v>
      </c>
      <c r="C32" s="51" t="e">
        <f>VLOOKUP($A22,'CBT Wages'!$B$6:$AE$48,25,0)</f>
        <v>#REF!</v>
      </c>
      <c r="D32" s="52"/>
      <c r="E32" s="38"/>
      <c r="F32" s="181" t="e">
        <f>SUM(C32:E32)</f>
        <v>#REF!</v>
      </c>
      <c r="G32" s="182"/>
      <c r="H32" s="51"/>
      <c r="I32" s="68"/>
      <c r="J32" s="191"/>
      <c r="K32" s="192"/>
      <c r="P32" s="19">
        <f t="shared" si="3"/>
        <v>532</v>
      </c>
      <c r="Q32" s="19" t="e">
        <f>+J532</f>
        <v>#REF!</v>
      </c>
      <c r="R32" s="73" t="s">
        <v>294</v>
      </c>
      <c r="S32" s="11">
        <v>12071</v>
      </c>
      <c r="T32" s="19" t="e">
        <f>VLOOKUP(R32,'CBT OT'!B25:V29,16,0)</f>
        <v>#N/A</v>
      </c>
      <c r="U32" s="19" t="e">
        <f t="shared" si="0"/>
        <v>#N/A</v>
      </c>
      <c r="V32" s="72" t="e">
        <f t="shared" si="1"/>
        <v>#REF!</v>
      </c>
    </row>
    <row r="33" spans="1:22" x14ac:dyDescent="0.2">
      <c r="A33" s="46" t="s">
        <v>374</v>
      </c>
      <c r="B33" s="53">
        <v>0</v>
      </c>
      <c r="C33" s="51" t="e">
        <f>VLOOKUP($A22,'CBT Wages'!$B$6:$AE$48,26,0)</f>
        <v>#REF!</v>
      </c>
      <c r="D33" s="52"/>
      <c r="E33" s="38"/>
      <c r="F33" s="181" t="e">
        <f>SUM(C33:E33)</f>
        <v>#REF!</v>
      </c>
      <c r="G33" s="182"/>
      <c r="H33" s="51"/>
      <c r="I33" s="68"/>
      <c r="J33" s="191"/>
      <c r="K33" s="192"/>
      <c r="P33" s="19">
        <f t="shared" si="3"/>
        <v>550</v>
      </c>
      <c r="Q33" s="19" t="e">
        <f>+J550</f>
        <v>#REF!</v>
      </c>
      <c r="R33" s="73" t="s">
        <v>295</v>
      </c>
      <c r="S33" s="11">
        <v>5038</v>
      </c>
      <c r="T33" s="19" t="e">
        <f>VLOOKUP(R33,'CBT OT'!B26:V30,16,0)</f>
        <v>#N/A</v>
      </c>
      <c r="U33" s="19" t="e">
        <f t="shared" si="0"/>
        <v>#N/A</v>
      </c>
      <c r="V33" s="72" t="e">
        <f t="shared" si="1"/>
        <v>#REF!</v>
      </c>
    </row>
    <row r="34" spans="1:22" x14ac:dyDescent="0.2">
      <c r="A34" s="54" t="s">
        <v>375</v>
      </c>
      <c r="B34" s="55"/>
      <c r="C34" s="185"/>
      <c r="D34" s="186"/>
      <c r="E34" s="42"/>
      <c r="F34" s="185">
        <f>SUM(D34:E34)</f>
        <v>0</v>
      </c>
      <c r="G34" s="186"/>
      <c r="H34" s="40"/>
      <c r="I34" s="69"/>
      <c r="J34" s="193"/>
      <c r="K34" s="194"/>
      <c r="P34" s="19">
        <f t="shared" si="3"/>
        <v>568</v>
      </c>
      <c r="Q34" s="19">
        <f>+J568</f>
        <v>26977</v>
      </c>
      <c r="R34" s="73" t="s">
        <v>296</v>
      </c>
      <c r="S34" s="11">
        <v>13037</v>
      </c>
      <c r="T34" s="19" t="e">
        <f>VLOOKUP(R34,'CBT OT'!B27:V31,16,0)</f>
        <v>#N/A</v>
      </c>
      <c r="U34" s="19" t="e">
        <f t="shared" si="0"/>
        <v>#N/A</v>
      </c>
      <c r="V34" s="72" t="e">
        <f t="shared" si="1"/>
        <v>#N/A</v>
      </c>
    </row>
    <row r="35" spans="1:22" x14ac:dyDescent="0.2">
      <c r="A35" s="56" t="s">
        <v>320</v>
      </c>
      <c r="B35" s="57" t="e">
        <f>SUM(B27:B34)</f>
        <v>#REF!</v>
      </c>
      <c r="C35" s="195" t="e">
        <f>SUM(C27:D34)</f>
        <v>#REF!</v>
      </c>
      <c r="D35" s="196"/>
      <c r="E35" s="58"/>
      <c r="F35" s="195" t="e">
        <f>SUM(F27:F34)+F25</f>
        <v>#REF!</v>
      </c>
      <c r="G35" s="196">
        <f t="shared" ref="G35" si="4">SUM(G27:G34)</f>
        <v>0</v>
      </c>
      <c r="H35" s="59"/>
      <c r="I35" s="70" t="e">
        <f>SUM(I27:I34)</f>
        <v>#REF!</v>
      </c>
      <c r="J35" s="57" t="s">
        <v>376</v>
      </c>
      <c r="K35" s="57" t="e">
        <f>VLOOKUP($A22,'CBT Wages'!$B$6:$AF$48,6,0)</f>
        <v>#REF!</v>
      </c>
      <c r="P35" s="19">
        <f t="shared" si="3"/>
        <v>586</v>
      </c>
      <c r="Q35" s="19">
        <f>+J586</f>
        <v>16996</v>
      </c>
      <c r="R35" s="73" t="s">
        <v>300</v>
      </c>
      <c r="S35" s="11">
        <v>13037</v>
      </c>
      <c r="T35" s="19" t="e">
        <f>VLOOKUP(R35,'CBT OT'!B27:V31,16,0)</f>
        <v>#N/A</v>
      </c>
      <c r="U35" s="19" t="e">
        <f t="shared" si="0"/>
        <v>#N/A</v>
      </c>
      <c r="V35" s="72" t="e">
        <f t="shared" si="1"/>
        <v>#N/A</v>
      </c>
    </row>
    <row r="36" spans="1:22" x14ac:dyDescent="0.2">
      <c r="P36" s="19">
        <f t="shared" si="3"/>
        <v>604</v>
      </c>
      <c r="Q36" s="19" t="e">
        <f>+J604</f>
        <v>#REF!</v>
      </c>
      <c r="R36" s="73" t="s">
        <v>304</v>
      </c>
      <c r="S36" s="11">
        <v>13037</v>
      </c>
      <c r="T36" s="19" t="e">
        <f>VLOOKUP(R36,'CBT OT'!B27:V32,16,0)</f>
        <v>#N/A</v>
      </c>
      <c r="U36" s="19" t="e">
        <f t="shared" si="0"/>
        <v>#N/A</v>
      </c>
      <c r="V36" s="72" t="e">
        <f t="shared" si="1"/>
        <v>#REF!</v>
      </c>
    </row>
    <row r="37" spans="1:22" ht="15.75" x14ac:dyDescent="0.2">
      <c r="A37" s="20" t="s">
        <v>337</v>
      </c>
      <c r="B37" s="21"/>
      <c r="C37" s="21"/>
      <c r="D37" s="21"/>
      <c r="E37" s="167" t="str">
        <f>+$E$1</f>
        <v>Salary Slip Oct 2019</v>
      </c>
      <c r="F37" s="167"/>
      <c r="G37" s="167"/>
      <c r="H37" s="167"/>
      <c r="I37" s="167"/>
      <c r="J37" s="167"/>
      <c r="K37" s="168"/>
      <c r="P37" s="19">
        <f t="shared" si="3"/>
        <v>622</v>
      </c>
      <c r="Q37" s="19">
        <f>+J622</f>
        <v>17089</v>
      </c>
      <c r="R37" s="73" t="s">
        <v>305</v>
      </c>
      <c r="S37" s="11">
        <v>13023</v>
      </c>
      <c r="T37" s="19" t="e">
        <f>VLOOKUP(R37,'CBT OT'!B27:V33,16,0)</f>
        <v>#N/A</v>
      </c>
      <c r="U37" s="19" t="e">
        <f t="shared" si="0"/>
        <v>#N/A</v>
      </c>
      <c r="V37" s="72" t="e">
        <f t="shared" si="1"/>
        <v>#N/A</v>
      </c>
    </row>
    <row r="38" spans="1:22" x14ac:dyDescent="0.2">
      <c r="A38" s="22"/>
      <c r="C38" s="23" t="s">
        <v>339</v>
      </c>
      <c r="E38" s="23"/>
      <c r="F38" s="23"/>
      <c r="G38" s="23"/>
      <c r="H38" s="23"/>
      <c r="I38" s="23"/>
      <c r="J38" s="23"/>
      <c r="K38" s="60"/>
      <c r="P38" s="19">
        <f t="shared" si="3"/>
        <v>640</v>
      </c>
      <c r="Q38" s="19" t="e">
        <f>+J640</f>
        <v>#REF!</v>
      </c>
      <c r="R38" s="73" t="s">
        <v>310</v>
      </c>
      <c r="S38" s="11">
        <v>9656</v>
      </c>
      <c r="T38" s="19" t="e">
        <f>VLOOKUP(R38,'CBT OT'!B28:V34,16,0)</f>
        <v>#N/A</v>
      </c>
      <c r="U38" s="19" t="e">
        <f t="shared" si="0"/>
        <v>#N/A</v>
      </c>
      <c r="V38" s="72" t="e">
        <f t="shared" si="1"/>
        <v>#REF!</v>
      </c>
    </row>
    <row r="39" spans="1:22" x14ac:dyDescent="0.2">
      <c r="A39" s="24" t="s">
        <v>340</v>
      </c>
      <c r="B39" s="25" t="s">
        <v>341</v>
      </c>
      <c r="C39" s="26"/>
      <c r="D39" s="27" t="s">
        <v>342</v>
      </c>
      <c r="E39" s="28" t="s">
        <v>343</v>
      </c>
      <c r="F39" s="28" t="s">
        <v>344</v>
      </c>
      <c r="G39" s="28" t="s">
        <v>345</v>
      </c>
      <c r="H39" s="29" t="s">
        <v>346</v>
      </c>
      <c r="I39" s="61" t="s">
        <v>347</v>
      </c>
      <c r="J39" s="44"/>
      <c r="K39" s="62" t="s">
        <v>348</v>
      </c>
      <c r="P39" s="19">
        <f t="shared" si="3"/>
        <v>658</v>
      </c>
      <c r="Q39" s="19" t="e">
        <f>+J658</f>
        <v>#REF!</v>
      </c>
      <c r="R39" s="71" t="s">
        <v>311</v>
      </c>
      <c r="S39" s="11">
        <v>20793</v>
      </c>
      <c r="T39" s="19" t="e">
        <f>VLOOKUP(R39,'CBT OT'!B29:V34,16,0)</f>
        <v>#N/A</v>
      </c>
      <c r="U39" s="19" t="e">
        <f t="shared" si="0"/>
        <v>#N/A</v>
      </c>
      <c r="V39" s="72" t="e">
        <f t="shared" si="1"/>
        <v>#REF!</v>
      </c>
    </row>
    <row r="40" spans="1:22" x14ac:dyDescent="0.2">
      <c r="A40" s="30">
        <f>+'CBT Wages'!B7</f>
        <v>3562016837</v>
      </c>
      <c r="B40" s="124" t="str">
        <f>VLOOKUP($A40,'CBT Wages'!$B$6:$AE$48,8,0)</f>
        <v>100014928885</v>
      </c>
      <c r="C40" s="26"/>
      <c r="D40" s="31" t="str">
        <f>VLOOKUP($A40,'CBT Wages'!$B$6:$AE$48,9,0)</f>
        <v>2013503576</v>
      </c>
      <c r="E40" s="31">
        <f>VLOOKUP($A40,'CBT Wages'!$B$6:$AE$48,10,0)</f>
        <v>27</v>
      </c>
      <c r="F40" s="31">
        <f>VLOOKUP($A40,'CBT Wages'!$B$6:$AE$48,14,0)</f>
        <v>27</v>
      </c>
      <c r="G40" s="32">
        <f>VLOOKUP($A40,'CBT Wages'!$B$6:$AE$48,5,0)</f>
        <v>43344</v>
      </c>
      <c r="H40" s="33" t="s">
        <v>349</v>
      </c>
      <c r="I40" s="64">
        <v>0</v>
      </c>
      <c r="J40" s="65"/>
      <c r="K40" s="64">
        <v>0</v>
      </c>
      <c r="P40" s="19">
        <f t="shared" si="3"/>
        <v>676</v>
      </c>
      <c r="Q40" s="19" t="e">
        <f>+J676</f>
        <v>#REF!</v>
      </c>
      <c r="R40" s="74" t="s">
        <v>378</v>
      </c>
      <c r="S40" s="11">
        <v>13264</v>
      </c>
      <c r="T40" s="19" t="e">
        <f>VLOOKUP(R40,'CBT OT'!B29:V34,16,0)</f>
        <v>#N/A</v>
      </c>
      <c r="U40" s="19" t="e">
        <f t="shared" si="0"/>
        <v>#N/A</v>
      </c>
      <c r="V40" s="72" t="e">
        <f t="shared" si="1"/>
        <v>#REF!</v>
      </c>
    </row>
    <row r="41" spans="1:22" x14ac:dyDescent="0.2">
      <c r="A41" s="34" t="s">
        <v>350</v>
      </c>
      <c r="B41" s="31" t="str">
        <f>VLOOKUP($A40,'CBT Wages'!$B$6:$AE$48,3,0)</f>
        <v>Pradeep Burman</v>
      </c>
      <c r="C41" s="21"/>
      <c r="D41" s="21"/>
      <c r="E41" s="35"/>
      <c r="F41" s="35"/>
      <c r="G41" s="35"/>
      <c r="H41" s="216" t="s">
        <v>351</v>
      </c>
      <c r="I41" s="187">
        <v>0</v>
      </c>
      <c r="J41" s="187"/>
      <c r="K41" s="187">
        <v>0</v>
      </c>
      <c r="P41" s="19">
        <f t="shared" si="3"/>
        <v>694</v>
      </c>
      <c r="Q41" s="19" t="e">
        <f>+J694</f>
        <v>#REF!</v>
      </c>
      <c r="R41" s="74" t="s">
        <v>379</v>
      </c>
      <c r="S41" s="11">
        <v>14325</v>
      </c>
      <c r="T41" s="19" t="e">
        <f>VLOOKUP(R41,'CBT OT'!B29:V35,16,0)</f>
        <v>#N/A</v>
      </c>
      <c r="U41" s="19" t="e">
        <f t="shared" si="0"/>
        <v>#N/A</v>
      </c>
      <c r="V41" s="72" t="e">
        <f t="shared" si="1"/>
        <v>#REF!</v>
      </c>
    </row>
    <row r="42" spans="1:22" x14ac:dyDescent="0.2">
      <c r="A42" s="36" t="s">
        <v>352</v>
      </c>
      <c r="B42" s="27" t="str">
        <f>VLOOKUP($A40,'CBT Wages'!$B$6:$AE$48,4,0)</f>
        <v>Fatik Barman</v>
      </c>
      <c r="C42" s="21"/>
      <c r="D42" s="21"/>
      <c r="E42" s="28" t="s">
        <v>322</v>
      </c>
      <c r="F42" s="37">
        <f>VLOOKUP($A40,'CBT OT'!$B$6:$O$429,9,0)</f>
        <v>0</v>
      </c>
      <c r="G42" s="38"/>
      <c r="H42" s="217"/>
      <c r="I42" s="188"/>
      <c r="J42" s="188"/>
      <c r="K42" s="188"/>
      <c r="P42" s="19">
        <f t="shared" si="3"/>
        <v>712</v>
      </c>
      <c r="Q42" s="19" t="e">
        <f>+J712</f>
        <v>#REF!</v>
      </c>
      <c r="R42" s="74" t="s">
        <v>380</v>
      </c>
      <c r="S42" s="11">
        <v>13794</v>
      </c>
      <c r="T42" s="19" t="e">
        <f>VLOOKUP(R42,'CBT OT'!B29:V36,16,0)</f>
        <v>#N/A</v>
      </c>
      <c r="U42" s="19" t="e">
        <f t="shared" si="0"/>
        <v>#N/A</v>
      </c>
      <c r="V42" s="72" t="e">
        <f t="shared" si="1"/>
        <v>#REF!</v>
      </c>
    </row>
    <row r="43" spans="1:22" x14ac:dyDescent="0.2">
      <c r="A43" s="39" t="s">
        <v>353</v>
      </c>
      <c r="B43" s="40" t="e">
        <f>VLOOKUP($A40,'CBT Wages'!$B$6:$AR$48,44,0)</f>
        <v>#REF!</v>
      </c>
      <c r="C43" s="41"/>
      <c r="D43" s="41"/>
      <c r="E43" s="35" t="s">
        <v>354</v>
      </c>
      <c r="F43" s="37">
        <f>VLOOKUP($A40,'CBT OT'!$B$6:$V$429,16,0)</f>
        <v>0</v>
      </c>
      <c r="G43" s="42"/>
      <c r="H43" s="43" t="s">
        <v>355</v>
      </c>
      <c r="I43" s="66">
        <v>0</v>
      </c>
      <c r="J43" s="67"/>
      <c r="K43" s="66">
        <v>0</v>
      </c>
      <c r="P43" s="19">
        <f t="shared" si="3"/>
        <v>730</v>
      </c>
      <c r="Q43" s="19" t="e">
        <f>+J730</f>
        <v>#REF!</v>
      </c>
      <c r="R43" s="74" t="s">
        <v>381</v>
      </c>
      <c r="S43" s="11">
        <v>14325</v>
      </c>
      <c r="T43" s="19" t="e">
        <f>VLOOKUP(R43,'CBT OT'!B29:V37,16,0)</f>
        <v>#N/A</v>
      </c>
      <c r="U43" s="19" t="e">
        <f t="shared" si="0"/>
        <v>#N/A</v>
      </c>
      <c r="V43" s="72" t="e">
        <f t="shared" si="1"/>
        <v>#REF!</v>
      </c>
    </row>
    <row r="44" spans="1:22" ht="12.75" customHeight="1" x14ac:dyDescent="0.2">
      <c r="A44" s="169" t="s">
        <v>356</v>
      </c>
      <c r="B44" s="170"/>
      <c r="C44" s="169" t="s">
        <v>357</v>
      </c>
      <c r="D44" s="171"/>
      <c r="E44" s="45"/>
      <c r="F44" s="172" t="s">
        <v>358</v>
      </c>
      <c r="G44" s="171"/>
      <c r="H44" s="173" t="s">
        <v>359</v>
      </c>
      <c r="I44" s="174"/>
      <c r="J44" s="175" t="s">
        <v>360</v>
      </c>
      <c r="K44" s="176"/>
      <c r="P44" s="19">
        <f t="shared" si="3"/>
        <v>748</v>
      </c>
      <c r="Q44" s="19" t="e">
        <f>+J748</f>
        <v>#REF!</v>
      </c>
      <c r="R44" s="74" t="s">
        <v>382</v>
      </c>
      <c r="S44" s="11">
        <v>14325</v>
      </c>
      <c r="T44" s="19" t="e">
        <f>VLOOKUP(R44,'CBT OT'!B29:V38,16,0)</f>
        <v>#N/A</v>
      </c>
      <c r="U44" s="19" t="e">
        <f t="shared" si="0"/>
        <v>#N/A</v>
      </c>
      <c r="V44" s="72" t="e">
        <f t="shared" si="1"/>
        <v>#REF!</v>
      </c>
    </row>
    <row r="45" spans="1:22" x14ac:dyDescent="0.2">
      <c r="A45" s="46" t="s">
        <v>361</v>
      </c>
      <c r="B45" s="47">
        <f>VLOOKUP($A40,'CBT Wages'!$B$6:$AE$48,15,0)</f>
        <v>18993</v>
      </c>
      <c r="C45" s="31">
        <f>VLOOKUP($A40,'CBT Wages'!$B$6:$AE$48,20,0)</f>
        <v>18993</v>
      </c>
      <c r="D45" s="48"/>
      <c r="E45" s="49"/>
      <c r="F45" s="177">
        <f>SUM(C45:E45)</f>
        <v>18993</v>
      </c>
      <c r="G45" s="178"/>
      <c r="H45" s="34" t="s">
        <v>362</v>
      </c>
      <c r="I45" s="26">
        <f>VLOOKUP($A40,'CBT Wages'!$B$6:$AE$48,29,0)</f>
        <v>2410</v>
      </c>
      <c r="J45" s="179"/>
      <c r="K45" s="180"/>
      <c r="P45" s="19">
        <f t="shared" si="3"/>
        <v>766</v>
      </c>
      <c r="Q45" s="19" t="e">
        <f>+J766</f>
        <v>#REF!</v>
      </c>
      <c r="R45" s="74" t="s">
        <v>383</v>
      </c>
      <c r="S45" s="11">
        <v>14325</v>
      </c>
      <c r="T45" s="19" t="e">
        <f>VLOOKUP(R45,'CBT OT'!B29:V38,16,0)</f>
        <v>#N/A</v>
      </c>
      <c r="U45" s="19" t="e">
        <f t="shared" si="0"/>
        <v>#N/A</v>
      </c>
      <c r="V45" s="72" t="e">
        <f t="shared" si="1"/>
        <v>#REF!</v>
      </c>
    </row>
    <row r="46" spans="1:22" ht="14.25" x14ac:dyDescent="0.2">
      <c r="A46" s="46" t="s">
        <v>363</v>
      </c>
      <c r="B46" s="50">
        <f>VLOOKUP($A40,'CBT Wages'!$B$6:$AE$48,16,0)</f>
        <v>0</v>
      </c>
      <c r="C46" s="51">
        <f>VLOOKUP($A40,'CBT Wages'!$B$6:$AE$48,21,0)</f>
        <v>0</v>
      </c>
      <c r="D46" s="52"/>
      <c r="E46" s="38"/>
      <c r="F46" s="181">
        <f>SUM(C46:E46)</f>
        <v>0</v>
      </c>
      <c r="G46" s="182"/>
      <c r="H46" s="36" t="s">
        <v>364</v>
      </c>
      <c r="I46" s="68">
        <f>VLOOKUP($A40,'CBT Wages'!$B$6:$AE$48,28,0)</f>
        <v>163</v>
      </c>
      <c r="J46" s="183">
        <f>F53-I53</f>
        <v>19097</v>
      </c>
      <c r="K46" s="184"/>
      <c r="P46" s="19">
        <f t="shared" si="3"/>
        <v>784</v>
      </c>
      <c r="Q46" s="19" t="e">
        <f>+J784</f>
        <v>#REF!</v>
      </c>
      <c r="R46" s="74" t="s">
        <v>384</v>
      </c>
      <c r="S46" s="11">
        <v>13794</v>
      </c>
      <c r="T46" s="19" t="e">
        <f>VLOOKUP(R46,'CBT OT'!B29:V38,16,0)</f>
        <v>#N/A</v>
      </c>
      <c r="U46" s="19" t="e">
        <f t="shared" si="0"/>
        <v>#N/A</v>
      </c>
      <c r="V46" s="72" t="e">
        <f t="shared" si="1"/>
        <v>#REF!</v>
      </c>
    </row>
    <row r="47" spans="1:22" ht="12.75" customHeight="1" x14ac:dyDescent="0.2">
      <c r="A47" s="46" t="s">
        <v>365</v>
      </c>
      <c r="B47" s="50">
        <f>VLOOKUP($A40,'CBT Wages'!$B$6:$AE$48,17,0)</f>
        <v>0</v>
      </c>
      <c r="C47" s="51">
        <f>VLOOKUP($A40,'CBT Wages'!$B$6:$AE$48,22,0)</f>
        <v>0</v>
      </c>
      <c r="D47" s="52"/>
      <c r="E47" s="38"/>
      <c r="F47" s="181">
        <f>SUM(C47:E47)</f>
        <v>0</v>
      </c>
      <c r="G47" s="182"/>
      <c r="H47" s="36" t="s">
        <v>366</v>
      </c>
      <c r="I47" s="68">
        <f>VLOOKUP($A40,'CBT Wages'!$B$6:$AE$48,30,0)</f>
        <v>0</v>
      </c>
      <c r="J47" s="189" t="s">
        <v>367</v>
      </c>
      <c r="K47" s="190"/>
      <c r="P47" s="19">
        <f t="shared" si="3"/>
        <v>802</v>
      </c>
      <c r="Q47" s="19" t="e">
        <f>+J802</f>
        <v>#REF!</v>
      </c>
      <c r="R47" s="74" t="s">
        <v>385</v>
      </c>
      <c r="S47" s="11">
        <v>14325</v>
      </c>
      <c r="T47" s="19" t="e">
        <f>VLOOKUP(R47,'CBT OT'!B29:V38,16,0)</f>
        <v>#N/A</v>
      </c>
      <c r="U47" s="19" t="e">
        <f t="shared" si="0"/>
        <v>#N/A</v>
      </c>
      <c r="V47" s="72" t="e">
        <f t="shared" si="1"/>
        <v>#REF!</v>
      </c>
    </row>
    <row r="48" spans="1:22" x14ac:dyDescent="0.2">
      <c r="A48" s="46" t="s">
        <v>368</v>
      </c>
      <c r="B48" s="50">
        <v>0</v>
      </c>
      <c r="C48" s="51">
        <v>0</v>
      </c>
      <c r="D48" s="52"/>
      <c r="E48" s="38"/>
      <c r="F48" s="181">
        <f>SUM(D48:E48)</f>
        <v>0</v>
      </c>
      <c r="G48" s="182"/>
      <c r="H48" s="36" t="s">
        <v>369</v>
      </c>
      <c r="I48" s="68"/>
      <c r="J48" s="191"/>
      <c r="K48" s="192"/>
      <c r="P48" s="19">
        <f t="shared" si="3"/>
        <v>820</v>
      </c>
      <c r="Q48" s="19" t="e">
        <f>+J820</f>
        <v>#REF!</v>
      </c>
      <c r="R48" s="74" t="s">
        <v>386</v>
      </c>
      <c r="S48" s="11">
        <v>13023</v>
      </c>
      <c r="T48" s="19" t="e">
        <f>VLOOKUP(R48,'CBT OT'!B29:V38,16,0)</f>
        <v>#N/A</v>
      </c>
      <c r="U48" s="19" t="e">
        <f t="shared" si="0"/>
        <v>#N/A</v>
      </c>
      <c r="V48" s="72" t="e">
        <f t="shared" si="1"/>
        <v>#REF!</v>
      </c>
    </row>
    <row r="49" spans="1:22" x14ac:dyDescent="0.2">
      <c r="A49" s="46" t="s">
        <v>370</v>
      </c>
      <c r="B49" s="50">
        <f>VLOOKUP($A40,'CBT Wages'!$B$6:$AE$48,18,0)</f>
        <v>0</v>
      </c>
      <c r="C49" s="51">
        <f>VLOOKUP($A40,'CBT Wages'!$B$6:$AE$48,23,0)</f>
        <v>0</v>
      </c>
      <c r="D49" s="52"/>
      <c r="E49" s="38"/>
      <c r="F49" s="181">
        <f>SUM(C49:E49)</f>
        <v>0</v>
      </c>
      <c r="G49" s="182"/>
      <c r="H49" s="36" t="s">
        <v>371</v>
      </c>
      <c r="I49" s="68"/>
      <c r="J49" s="191"/>
      <c r="K49" s="192"/>
      <c r="P49" s="19">
        <f t="shared" si="3"/>
        <v>838</v>
      </c>
      <c r="Q49" s="19" t="e">
        <f>+J838</f>
        <v>#REF!</v>
      </c>
      <c r="R49" s="74" t="s">
        <v>387</v>
      </c>
      <c r="S49" s="11">
        <v>13794</v>
      </c>
      <c r="T49" s="19" t="e">
        <f>VLOOKUP(R49,'CBT OT'!B29:V39,16,0)</f>
        <v>#N/A</v>
      </c>
      <c r="U49" s="19" t="e">
        <f t="shared" si="0"/>
        <v>#N/A</v>
      </c>
      <c r="V49" s="72" t="e">
        <f t="shared" si="1"/>
        <v>#REF!</v>
      </c>
    </row>
    <row r="50" spans="1:22" x14ac:dyDescent="0.2">
      <c r="A50" s="46" t="s">
        <v>372</v>
      </c>
      <c r="B50" s="53">
        <v>0</v>
      </c>
      <c r="C50" s="51">
        <f>VLOOKUP($A40,'CBT Wages'!$B$6:$AE$48,25,0)</f>
        <v>1583</v>
      </c>
      <c r="D50" s="52"/>
      <c r="E50" s="38"/>
      <c r="F50" s="181">
        <f>SUM(C50:E50)</f>
        <v>1583</v>
      </c>
      <c r="G50" s="182"/>
      <c r="H50" s="51"/>
      <c r="I50" s="68"/>
      <c r="J50" s="191"/>
      <c r="K50" s="192"/>
      <c r="P50" s="19">
        <f t="shared" si="3"/>
        <v>856</v>
      </c>
      <c r="Q50" s="19" t="e">
        <f>+J856</f>
        <v>#REF!</v>
      </c>
      <c r="R50" s="74" t="s">
        <v>388</v>
      </c>
      <c r="S50" s="11">
        <v>7234</v>
      </c>
      <c r="T50" s="19" t="e">
        <f>VLOOKUP(R50,'CBT OT'!B29:V40,16,0)</f>
        <v>#N/A</v>
      </c>
      <c r="U50" s="19" t="e">
        <f t="shared" si="0"/>
        <v>#N/A</v>
      </c>
      <c r="V50" s="72" t="e">
        <f t="shared" si="1"/>
        <v>#REF!</v>
      </c>
    </row>
    <row r="51" spans="1:22" x14ac:dyDescent="0.2">
      <c r="A51" s="46" t="s">
        <v>374</v>
      </c>
      <c r="B51" s="53">
        <v>0</v>
      </c>
      <c r="C51" s="51">
        <f>VLOOKUP($A40,'CBT Wages'!$B$6:$AE$48,26,0)</f>
        <v>1094</v>
      </c>
      <c r="D51" s="52"/>
      <c r="E51" s="38"/>
      <c r="F51" s="181">
        <f>SUM(C51:E51)</f>
        <v>1094</v>
      </c>
      <c r="G51" s="182"/>
      <c r="H51" s="51"/>
      <c r="I51" s="68"/>
      <c r="J51" s="191"/>
      <c r="K51" s="192"/>
      <c r="P51" s="19">
        <f t="shared" si="3"/>
        <v>874</v>
      </c>
      <c r="Q51" s="19" t="e">
        <f>+J874</f>
        <v>#REF!</v>
      </c>
      <c r="R51" s="74" t="s">
        <v>389</v>
      </c>
      <c r="S51" s="11">
        <v>13023</v>
      </c>
      <c r="T51" s="19" t="e">
        <f>VLOOKUP(R51,'CBT OT'!B29:V41,16,0)</f>
        <v>#N/A</v>
      </c>
      <c r="U51" s="19" t="e">
        <f t="shared" si="0"/>
        <v>#N/A</v>
      </c>
      <c r="V51" s="72" t="e">
        <f t="shared" si="1"/>
        <v>#REF!</v>
      </c>
    </row>
    <row r="52" spans="1:22" x14ac:dyDescent="0.2">
      <c r="A52" s="54" t="s">
        <v>375</v>
      </c>
      <c r="B52" s="55"/>
      <c r="C52" s="185"/>
      <c r="D52" s="186"/>
      <c r="E52" s="42"/>
      <c r="F52" s="185">
        <f>SUM(D52:E52)</f>
        <v>0</v>
      </c>
      <c r="G52" s="186"/>
      <c r="H52" s="40"/>
      <c r="I52" s="69"/>
      <c r="J52" s="193"/>
      <c r="K52" s="194"/>
      <c r="P52" s="19">
        <f t="shared" si="3"/>
        <v>892</v>
      </c>
      <c r="Q52" s="19" t="e">
        <f>+J892</f>
        <v>#REF!</v>
      </c>
      <c r="R52" s="74" t="s">
        <v>390</v>
      </c>
      <c r="S52" s="11">
        <v>12540</v>
      </c>
      <c r="T52" s="19" t="e">
        <f>VLOOKUP(R52,'CBT OT'!B29:V45,16,0)</f>
        <v>#N/A</v>
      </c>
      <c r="U52" s="19" t="e">
        <f t="shared" si="0"/>
        <v>#N/A</v>
      </c>
      <c r="V52" s="72" t="e">
        <f t="shared" si="1"/>
        <v>#REF!</v>
      </c>
    </row>
    <row r="53" spans="1:22" x14ac:dyDescent="0.2">
      <c r="A53" s="56" t="s">
        <v>320</v>
      </c>
      <c r="B53" s="57">
        <f>SUM(B45:B52)</f>
        <v>18993</v>
      </c>
      <c r="C53" s="195">
        <f>SUM(C45:D52)</f>
        <v>21670</v>
      </c>
      <c r="D53" s="196"/>
      <c r="E53" s="58"/>
      <c r="F53" s="195">
        <f>SUM(F45:F52)+F43</f>
        <v>21670</v>
      </c>
      <c r="G53" s="196">
        <f t="shared" ref="G53" si="5">SUM(G45:G52)</f>
        <v>0</v>
      </c>
      <c r="H53" s="59"/>
      <c r="I53" s="70">
        <f>SUM(I45:I52)</f>
        <v>2573</v>
      </c>
      <c r="J53" s="57" t="s">
        <v>376</v>
      </c>
      <c r="K53" s="57" t="str">
        <f>VLOOKUP($A40,'CBT Wages'!$B$6:$AF$48,6,0)</f>
        <v>DEO</v>
      </c>
      <c r="P53" s="19">
        <f t="shared" si="3"/>
        <v>910</v>
      </c>
      <c r="Q53" s="19" t="e">
        <f>+J910</f>
        <v>#REF!</v>
      </c>
      <c r="R53" s="74" t="s">
        <v>391</v>
      </c>
      <c r="S53" s="11">
        <v>12540</v>
      </c>
      <c r="T53" s="19" t="e">
        <f>VLOOKUP(R53,'CBT OT'!B29:V45,16,0)</f>
        <v>#N/A</v>
      </c>
      <c r="U53" s="19" t="e">
        <f t="shared" si="0"/>
        <v>#N/A</v>
      </c>
      <c r="V53" s="72" t="e">
        <f t="shared" si="1"/>
        <v>#REF!</v>
      </c>
    </row>
    <row r="54" spans="1:22" x14ac:dyDescent="0.2">
      <c r="P54" s="19">
        <f t="shared" si="3"/>
        <v>928</v>
      </c>
      <c r="Q54" s="19" t="e">
        <f>+J928</f>
        <v>#REF!</v>
      </c>
      <c r="R54" s="74" t="s">
        <v>392</v>
      </c>
      <c r="S54" s="11">
        <v>13023</v>
      </c>
      <c r="T54" s="19" t="e">
        <f>VLOOKUP(R54,'CBT OT'!B29:V45,16,0)</f>
        <v>#N/A</v>
      </c>
      <c r="U54" s="19" t="e">
        <f t="shared" si="0"/>
        <v>#N/A</v>
      </c>
      <c r="V54" s="72" t="e">
        <f t="shared" si="1"/>
        <v>#REF!</v>
      </c>
    </row>
    <row r="55" spans="1:22" ht="15.75" x14ac:dyDescent="0.2">
      <c r="A55" s="20" t="s">
        <v>337</v>
      </c>
      <c r="B55" s="21"/>
      <c r="C55" s="21"/>
      <c r="D55" s="21"/>
      <c r="E55" s="167" t="str">
        <f>+$E$1</f>
        <v>Salary Slip Oct 2019</v>
      </c>
      <c r="F55" s="167"/>
      <c r="G55" s="167"/>
      <c r="H55" s="167"/>
      <c r="I55" s="167"/>
      <c r="J55" s="167"/>
      <c r="K55" s="168"/>
      <c r="P55" s="19">
        <f t="shared" si="3"/>
        <v>946</v>
      </c>
      <c r="Q55" s="19" t="e">
        <f>+J946</f>
        <v>#REF!</v>
      </c>
      <c r="R55" s="74" t="s">
        <v>393</v>
      </c>
      <c r="S55" s="11">
        <v>12540</v>
      </c>
      <c r="T55" s="19" t="e">
        <f>VLOOKUP(R55,'CBT OT'!B29:V45,16,0)</f>
        <v>#N/A</v>
      </c>
      <c r="U55" s="19" t="e">
        <f t="shared" si="0"/>
        <v>#N/A</v>
      </c>
      <c r="V55" s="72" t="e">
        <f t="shared" si="1"/>
        <v>#REF!</v>
      </c>
    </row>
    <row r="56" spans="1:22" x14ac:dyDescent="0.2">
      <c r="A56" s="22"/>
      <c r="C56" s="23" t="s">
        <v>339</v>
      </c>
      <c r="E56" s="23"/>
      <c r="F56" s="23"/>
      <c r="G56" s="23"/>
      <c r="H56" s="23"/>
      <c r="I56" s="23"/>
      <c r="J56" s="23"/>
      <c r="K56" s="60"/>
      <c r="P56" s="19">
        <f t="shared" si="3"/>
        <v>964</v>
      </c>
      <c r="Q56" s="19" t="e">
        <f>+J964</f>
        <v>#REF!</v>
      </c>
      <c r="R56" s="74" t="s">
        <v>394</v>
      </c>
      <c r="S56" s="11">
        <v>12058</v>
      </c>
      <c r="T56" s="19" t="e">
        <f>VLOOKUP(R56,'CBT OT'!B29:V45,16,0)</f>
        <v>#N/A</v>
      </c>
      <c r="U56" s="19" t="e">
        <f t="shared" si="0"/>
        <v>#N/A</v>
      </c>
      <c r="V56" s="72" t="e">
        <f t="shared" si="1"/>
        <v>#REF!</v>
      </c>
    </row>
    <row r="57" spans="1:22" x14ac:dyDescent="0.2">
      <c r="A57" s="24" t="s">
        <v>340</v>
      </c>
      <c r="B57" s="25" t="s">
        <v>341</v>
      </c>
      <c r="C57" s="26"/>
      <c r="D57" s="27" t="s">
        <v>342</v>
      </c>
      <c r="E57" s="28" t="s">
        <v>343</v>
      </c>
      <c r="F57" s="28" t="s">
        <v>344</v>
      </c>
      <c r="G57" s="28" t="s">
        <v>345</v>
      </c>
      <c r="H57" s="29" t="s">
        <v>346</v>
      </c>
      <c r="I57" s="61" t="s">
        <v>347</v>
      </c>
      <c r="J57" s="44"/>
      <c r="K57" s="62" t="s">
        <v>348</v>
      </c>
      <c r="P57" s="19">
        <f t="shared" si="3"/>
        <v>982</v>
      </c>
      <c r="Q57" s="19" t="e">
        <f>+J982</f>
        <v>#REF!</v>
      </c>
      <c r="R57" s="74" t="s">
        <v>395</v>
      </c>
      <c r="S57" s="11">
        <v>13023</v>
      </c>
      <c r="T57" s="19" t="e">
        <f>VLOOKUP(R57,'CBT OT'!B29:V45,16,0)</f>
        <v>#N/A</v>
      </c>
      <c r="U57" s="19" t="e">
        <f t="shared" si="0"/>
        <v>#N/A</v>
      </c>
      <c r="V57" s="72" t="e">
        <f t="shared" si="1"/>
        <v>#REF!</v>
      </c>
    </row>
    <row r="58" spans="1:22" x14ac:dyDescent="0.2">
      <c r="A58" s="30">
        <f>+'CBT Wages'!B8</f>
        <v>3562016838</v>
      </c>
      <c r="B58" s="31" t="str">
        <f>VLOOKUP($A58,'CBT Wages'!$B$6:$AE$48,8,0)</f>
        <v>100029192811</v>
      </c>
      <c r="C58" s="26"/>
      <c r="D58" s="31" t="str">
        <f>VLOOKUP($A58,'CBT Wages'!$B$6:$AE$48,9,0)</f>
        <v>6923778874</v>
      </c>
      <c r="E58" s="31">
        <f>VLOOKUP($A58,'CBT Wages'!$B$6:$AE$48,10,0)</f>
        <v>27</v>
      </c>
      <c r="F58" s="31">
        <f>VLOOKUP($A58,'CBT Wages'!$B$6:$AE$48,14,0)</f>
        <v>22.5</v>
      </c>
      <c r="G58" s="32">
        <f>VLOOKUP($A58,'CBT Wages'!$B$6:$AE$48,5,0)</f>
        <v>43344</v>
      </c>
      <c r="H58" s="33" t="s">
        <v>349</v>
      </c>
      <c r="I58" s="64">
        <v>0</v>
      </c>
      <c r="J58" s="65"/>
      <c r="K58" s="64">
        <v>0</v>
      </c>
      <c r="P58" s="19">
        <f t="shared" si="3"/>
        <v>1000</v>
      </c>
      <c r="Q58" s="19" t="e">
        <f>+J1000</f>
        <v>#REF!</v>
      </c>
      <c r="R58" s="74" t="s">
        <v>396</v>
      </c>
      <c r="S58" s="11">
        <v>13023</v>
      </c>
      <c r="T58" s="19" t="e">
        <f>VLOOKUP(R58,'CBT OT'!B29:V45,16,0)</f>
        <v>#N/A</v>
      </c>
      <c r="U58" s="19" t="e">
        <f t="shared" si="0"/>
        <v>#N/A</v>
      </c>
      <c r="V58" s="72" t="e">
        <f t="shared" si="1"/>
        <v>#REF!</v>
      </c>
    </row>
    <row r="59" spans="1:22" x14ac:dyDescent="0.2">
      <c r="A59" s="34" t="s">
        <v>350</v>
      </c>
      <c r="B59" s="31" t="str">
        <f>VLOOKUP($A58,'CBT Wages'!$B$6:$AE$48,3,0)</f>
        <v>Rakesh  Rai</v>
      </c>
      <c r="C59" s="21"/>
      <c r="D59" s="21"/>
      <c r="E59" s="35"/>
      <c r="F59" s="35"/>
      <c r="G59" s="35"/>
      <c r="H59" s="213" t="s">
        <v>351</v>
      </c>
      <c r="I59" s="187">
        <v>0</v>
      </c>
      <c r="J59" s="206"/>
      <c r="K59" s="187">
        <v>0</v>
      </c>
      <c r="P59" s="19">
        <f t="shared" si="3"/>
        <v>1018</v>
      </c>
      <c r="Q59" s="19" t="e">
        <f>+J1018</f>
        <v>#REF!</v>
      </c>
      <c r="R59" s="71"/>
      <c r="T59" s="19" t="e">
        <f>VLOOKUP(R59,'CBT OT'!B29:V45,16,0)</f>
        <v>#N/A</v>
      </c>
      <c r="U59" s="19" t="e">
        <f t="shared" si="0"/>
        <v>#N/A</v>
      </c>
      <c r="V59" s="72" t="e">
        <f t="shared" si="1"/>
        <v>#REF!</v>
      </c>
    </row>
    <row r="60" spans="1:22" x14ac:dyDescent="0.2">
      <c r="A60" s="36" t="s">
        <v>352</v>
      </c>
      <c r="B60" s="27" t="str">
        <f>VLOOKUP($A58,'CBT Wages'!$B$6:$AE$48,4,0)</f>
        <v>Lt. Kameshwar Rai</v>
      </c>
      <c r="C60" s="21"/>
      <c r="D60" s="21"/>
      <c r="E60" s="28" t="s">
        <v>322</v>
      </c>
      <c r="F60" s="37">
        <f>VLOOKUP($A58,'CBT OT'!$B$6:$O$429,9,0)</f>
        <v>0</v>
      </c>
      <c r="G60" s="38"/>
      <c r="H60" s="194"/>
      <c r="I60" s="188"/>
      <c r="J60" s="207"/>
      <c r="K60" s="188"/>
      <c r="P60" s="19">
        <f t="shared" si="3"/>
        <v>1036</v>
      </c>
      <c r="Q60" s="19" t="e">
        <f>+J1036</f>
        <v>#REF!</v>
      </c>
      <c r="R60" s="71"/>
      <c r="T60" s="19" t="e">
        <f>VLOOKUP(R60,'CBT OT'!B30:V45,16,0)</f>
        <v>#N/A</v>
      </c>
      <c r="U60" s="19" t="e">
        <f t="shared" si="0"/>
        <v>#N/A</v>
      </c>
      <c r="V60" s="72" t="e">
        <f t="shared" si="1"/>
        <v>#REF!</v>
      </c>
    </row>
    <row r="61" spans="1:22" x14ac:dyDescent="0.2">
      <c r="A61" s="39" t="s">
        <v>353</v>
      </c>
      <c r="B61" s="40" t="e">
        <f>VLOOKUP($A58,'CBT Wages'!$B$6:$AR$48,44,0)</f>
        <v>#REF!</v>
      </c>
      <c r="C61" s="41"/>
      <c r="D61" s="41"/>
      <c r="E61" s="35" t="s">
        <v>354</v>
      </c>
      <c r="F61" s="37">
        <f>VLOOKUP($A58,'CBT OT'!$B$6:$V$429,16,0)</f>
        <v>0</v>
      </c>
      <c r="G61" s="42"/>
      <c r="H61" s="43" t="s">
        <v>355</v>
      </c>
      <c r="I61" s="66">
        <v>0</v>
      </c>
      <c r="J61" s="67"/>
      <c r="K61" s="66">
        <v>0</v>
      </c>
      <c r="P61" s="19">
        <f t="shared" si="3"/>
        <v>1054</v>
      </c>
      <c r="Q61" s="19" t="e">
        <f>+J1054</f>
        <v>#REF!</v>
      </c>
      <c r="R61" s="71"/>
      <c r="T61" s="19" t="e">
        <f>VLOOKUP(R61,'CBT OT'!B31:V45,16,0)</f>
        <v>#N/A</v>
      </c>
      <c r="U61" s="19" t="e">
        <f t="shared" si="0"/>
        <v>#N/A</v>
      </c>
      <c r="V61" s="72" t="e">
        <f t="shared" si="1"/>
        <v>#REF!</v>
      </c>
    </row>
    <row r="62" spans="1:22" ht="12.75" customHeight="1" x14ac:dyDescent="0.2">
      <c r="A62" s="169" t="s">
        <v>356</v>
      </c>
      <c r="B62" s="197"/>
      <c r="C62" s="198" t="s">
        <v>357</v>
      </c>
      <c r="D62" s="192"/>
      <c r="E62" s="45"/>
      <c r="F62" s="199" t="s">
        <v>358</v>
      </c>
      <c r="G62" s="192"/>
      <c r="H62" s="200" t="s">
        <v>359</v>
      </c>
      <c r="I62" s="201"/>
      <c r="J62" s="175" t="s">
        <v>360</v>
      </c>
      <c r="K62" s="176"/>
      <c r="P62" s="19">
        <f t="shared" si="3"/>
        <v>1072</v>
      </c>
      <c r="Q62" s="19" t="e">
        <f>+J1072</f>
        <v>#REF!</v>
      </c>
      <c r="R62" s="71"/>
      <c r="T62" s="19" t="e">
        <f>VLOOKUP(R62,'CBT OT'!B32:V45,16,0)</f>
        <v>#N/A</v>
      </c>
      <c r="U62" s="19" t="e">
        <f t="shared" si="0"/>
        <v>#N/A</v>
      </c>
      <c r="V62" s="72" t="e">
        <f t="shared" si="1"/>
        <v>#REF!</v>
      </c>
    </row>
    <row r="63" spans="1:22" x14ac:dyDescent="0.2">
      <c r="A63" s="46" t="s">
        <v>361</v>
      </c>
      <c r="B63" s="47">
        <f>VLOOKUP($A58,'CBT Wages'!$B$6:$AE$48,15,0)</f>
        <v>17234</v>
      </c>
      <c r="C63" s="31">
        <f>VLOOKUP($A58,'CBT Wages'!$B$6:$AE$48,20,0)</f>
        <v>14362</v>
      </c>
      <c r="D63" s="48"/>
      <c r="E63" s="49"/>
      <c r="F63" s="177">
        <f>SUM(C63:E63)</f>
        <v>14362</v>
      </c>
      <c r="G63" s="202"/>
      <c r="H63" s="34" t="s">
        <v>362</v>
      </c>
      <c r="I63" s="26">
        <f>VLOOKUP($A58,'CBT Wages'!$B$6:$AE$48,29,0)</f>
        <v>1823</v>
      </c>
      <c r="J63" s="203"/>
      <c r="K63" s="180"/>
      <c r="P63" s="19">
        <f t="shared" si="3"/>
        <v>1090</v>
      </c>
      <c r="Q63" s="19" t="e">
        <f>+J1090</f>
        <v>#REF!</v>
      </c>
      <c r="R63" s="71"/>
      <c r="T63" s="19" t="e">
        <f>VLOOKUP(R63,'CBT OT'!B32:V45,16,0)</f>
        <v>#N/A</v>
      </c>
      <c r="U63" s="19" t="e">
        <f t="shared" si="0"/>
        <v>#N/A</v>
      </c>
      <c r="V63" s="72" t="e">
        <f t="shared" si="1"/>
        <v>#REF!</v>
      </c>
    </row>
    <row r="64" spans="1:22" ht="14.25" x14ac:dyDescent="0.2">
      <c r="A64" s="46" t="s">
        <v>363</v>
      </c>
      <c r="B64" s="50">
        <f>VLOOKUP($A58,'CBT Wages'!$B$6:$AE$48,16,0)</f>
        <v>0</v>
      </c>
      <c r="C64" s="51">
        <f>VLOOKUP($A58,'CBT Wages'!$B$6:$AE$48,21,0)</f>
        <v>0</v>
      </c>
      <c r="D64" s="52"/>
      <c r="E64" s="38"/>
      <c r="F64" s="181">
        <f>SUM(C64:E64)</f>
        <v>0</v>
      </c>
      <c r="G64" s="204"/>
      <c r="H64" s="36" t="s">
        <v>364</v>
      </c>
      <c r="I64" s="68">
        <f>VLOOKUP($A58,'CBT Wages'!$B$6:$AE$48,28,0)</f>
        <v>123</v>
      </c>
      <c r="J64" s="205">
        <f>F71-I71</f>
        <v>14440</v>
      </c>
      <c r="K64" s="184"/>
      <c r="P64" s="19">
        <f t="shared" si="3"/>
        <v>1108</v>
      </c>
      <c r="Q64" s="19" t="e">
        <f>+J1108</f>
        <v>#REF!</v>
      </c>
      <c r="R64" s="71"/>
      <c r="T64" s="19" t="e">
        <f>VLOOKUP(R64,'CBT OT'!B33:V45,16,0)</f>
        <v>#N/A</v>
      </c>
      <c r="U64" s="19" t="e">
        <f t="shared" si="0"/>
        <v>#N/A</v>
      </c>
      <c r="V64" s="72" t="e">
        <f t="shared" si="1"/>
        <v>#REF!</v>
      </c>
    </row>
    <row r="65" spans="1:22" ht="12.75" customHeight="1" x14ac:dyDescent="0.2">
      <c r="A65" s="46" t="s">
        <v>365</v>
      </c>
      <c r="B65" s="50">
        <f>VLOOKUP($A58,'CBT Wages'!$B$6:$AE$48,17,0)</f>
        <v>0</v>
      </c>
      <c r="C65" s="51">
        <f>VLOOKUP($A58,'CBT Wages'!$B$6:$AE$48,22,0)</f>
        <v>0</v>
      </c>
      <c r="D65" s="52"/>
      <c r="E65" s="38"/>
      <c r="F65" s="181">
        <f>SUM(C65:E65)</f>
        <v>0</v>
      </c>
      <c r="G65" s="204"/>
      <c r="H65" s="36" t="s">
        <v>366</v>
      </c>
      <c r="I65" s="68">
        <f>VLOOKUP($A58,'CBT Wages'!$B$6:$AE$48,30,0)</f>
        <v>0</v>
      </c>
      <c r="J65" s="201" t="s">
        <v>367</v>
      </c>
      <c r="K65" s="190"/>
      <c r="P65" s="19">
        <f t="shared" si="3"/>
        <v>1126</v>
      </c>
      <c r="Q65" s="19" t="e">
        <f>+J1126</f>
        <v>#REF!</v>
      </c>
      <c r="R65" s="71"/>
      <c r="T65" s="19" t="e">
        <f>VLOOKUP(R65,'CBT OT'!B34:V45,16,0)</f>
        <v>#N/A</v>
      </c>
      <c r="U65" s="19" t="e">
        <f t="shared" si="0"/>
        <v>#N/A</v>
      </c>
      <c r="V65" s="72" t="e">
        <f t="shared" si="1"/>
        <v>#REF!</v>
      </c>
    </row>
    <row r="66" spans="1:22" x14ac:dyDescent="0.2">
      <c r="A66" s="46" t="s">
        <v>368</v>
      </c>
      <c r="B66" s="50">
        <v>0</v>
      </c>
      <c r="C66" s="51">
        <v>0</v>
      </c>
      <c r="D66" s="52"/>
      <c r="E66" s="38"/>
      <c r="F66" s="181">
        <f>SUM(D66:E66)</f>
        <v>0</v>
      </c>
      <c r="G66" s="204"/>
      <c r="H66" s="36" t="s">
        <v>369</v>
      </c>
      <c r="I66" s="68"/>
      <c r="J66" s="198"/>
      <c r="K66" s="192"/>
      <c r="P66" s="19">
        <f t="shared" si="3"/>
        <v>1144</v>
      </c>
      <c r="Q66" s="19" t="e">
        <f>+J1144</f>
        <v>#REF!</v>
      </c>
      <c r="R66" s="71"/>
      <c r="T66" s="19" t="e">
        <f>VLOOKUP(R66,'CBT OT'!B35:V45,16,0)</f>
        <v>#N/A</v>
      </c>
      <c r="U66" s="19" t="e">
        <f t="shared" si="0"/>
        <v>#N/A</v>
      </c>
      <c r="V66" s="72" t="e">
        <f t="shared" si="1"/>
        <v>#REF!</v>
      </c>
    </row>
    <row r="67" spans="1:22" x14ac:dyDescent="0.2">
      <c r="A67" s="46" t="s">
        <v>370</v>
      </c>
      <c r="B67" s="50">
        <f>VLOOKUP($A58,'CBT Wages'!$B$6:$AE$48,18,0)</f>
        <v>0</v>
      </c>
      <c r="C67" s="51">
        <f>VLOOKUP($A58,'CBT Wages'!$B$6:$AE$48,23,0)</f>
        <v>0</v>
      </c>
      <c r="D67" s="52"/>
      <c r="E67" s="38"/>
      <c r="F67" s="181">
        <f>SUM(C67:E67)</f>
        <v>0</v>
      </c>
      <c r="G67" s="204"/>
      <c r="H67" s="36" t="s">
        <v>371</v>
      </c>
      <c r="I67" s="68"/>
      <c r="J67" s="198"/>
      <c r="K67" s="192"/>
      <c r="P67" s="19">
        <f t="shared" si="3"/>
        <v>1162</v>
      </c>
      <c r="Q67" s="19" t="e">
        <f>+J1162</f>
        <v>#REF!</v>
      </c>
      <c r="R67" s="71"/>
      <c r="T67" s="19" t="e">
        <f>VLOOKUP(R67,'CBT OT'!B35:V45,16,0)</f>
        <v>#N/A</v>
      </c>
      <c r="U67" s="19" t="e">
        <f t="shared" si="0"/>
        <v>#N/A</v>
      </c>
      <c r="V67" s="72" t="e">
        <f t="shared" si="1"/>
        <v>#REF!</v>
      </c>
    </row>
    <row r="68" spans="1:22" x14ac:dyDescent="0.2">
      <c r="A68" s="46" t="s">
        <v>372</v>
      </c>
      <c r="B68" s="53">
        <v>0</v>
      </c>
      <c r="C68" s="51">
        <f>VLOOKUP($A58,'CBT Wages'!$B$6:$AE$48,25,0)</f>
        <v>1197</v>
      </c>
      <c r="D68" s="52"/>
      <c r="E68" s="38"/>
      <c r="F68" s="181">
        <f>SUM(C68:E68)</f>
        <v>1197</v>
      </c>
      <c r="G68" s="204"/>
      <c r="H68" s="51"/>
      <c r="I68" s="68"/>
      <c r="J68" s="198"/>
      <c r="K68" s="192"/>
      <c r="P68" s="19">
        <f t="shared" si="3"/>
        <v>1180</v>
      </c>
      <c r="Q68" s="19" t="e">
        <f>+J1180</f>
        <v>#REF!</v>
      </c>
      <c r="R68" s="71"/>
      <c r="T68" s="19" t="e">
        <f>VLOOKUP(R68,'CBT OT'!B35:V45,16,0)</f>
        <v>#N/A</v>
      </c>
      <c r="U68" s="19" t="e">
        <f t="shared" ref="U68:U131" si="6">+S68+T68</f>
        <v>#N/A</v>
      </c>
      <c r="V68" s="72" t="e">
        <f t="shared" ref="V68:V131" si="7">+Q68-U68</f>
        <v>#REF!</v>
      </c>
    </row>
    <row r="69" spans="1:22" x14ac:dyDescent="0.2">
      <c r="A69" s="46" t="s">
        <v>374</v>
      </c>
      <c r="B69" s="53">
        <v>0</v>
      </c>
      <c r="C69" s="51">
        <f>VLOOKUP($A58,'CBT Wages'!$B$6:$AE$48,26,0)</f>
        <v>827</v>
      </c>
      <c r="D69" s="52"/>
      <c r="E69" s="38"/>
      <c r="F69" s="181">
        <f>SUM(C69:E69)</f>
        <v>827</v>
      </c>
      <c r="G69" s="204"/>
      <c r="H69" s="51"/>
      <c r="I69" s="68"/>
      <c r="J69" s="198"/>
      <c r="K69" s="192"/>
      <c r="P69" s="19">
        <f t="shared" si="3"/>
        <v>1198</v>
      </c>
      <c r="Q69" s="19" t="e">
        <f>+J1198</f>
        <v>#REF!</v>
      </c>
      <c r="R69" s="71"/>
      <c r="T69" s="19" t="e">
        <f>VLOOKUP(R69,'CBT OT'!B36:V45,16,0)</f>
        <v>#N/A</v>
      </c>
      <c r="U69" s="19" t="e">
        <f t="shared" si="6"/>
        <v>#N/A</v>
      </c>
      <c r="V69" s="72" t="e">
        <f t="shared" si="7"/>
        <v>#REF!</v>
      </c>
    </row>
    <row r="70" spans="1:22" x14ac:dyDescent="0.2">
      <c r="A70" s="54" t="s">
        <v>375</v>
      </c>
      <c r="B70" s="55"/>
      <c r="C70" s="185"/>
      <c r="D70" s="186"/>
      <c r="E70" s="42"/>
      <c r="F70" s="185">
        <f>SUM(D70:E70)</f>
        <v>0</v>
      </c>
      <c r="G70" s="208"/>
      <c r="H70" s="40"/>
      <c r="I70" s="69"/>
      <c r="J70" s="212"/>
      <c r="K70" s="194"/>
      <c r="P70" s="19">
        <f t="shared" si="3"/>
        <v>1216</v>
      </c>
      <c r="Q70" s="19" t="e">
        <f>+J1216</f>
        <v>#REF!</v>
      </c>
      <c r="R70" s="71"/>
      <c r="T70" s="19" t="e">
        <f>VLOOKUP(R70,'CBT OT'!B37:V45,16,0)</f>
        <v>#N/A</v>
      </c>
      <c r="U70" s="19" t="e">
        <f t="shared" si="6"/>
        <v>#N/A</v>
      </c>
      <c r="V70" s="72" t="e">
        <f t="shared" si="7"/>
        <v>#REF!</v>
      </c>
    </row>
    <row r="71" spans="1:22" x14ac:dyDescent="0.2">
      <c r="A71" s="56" t="s">
        <v>320</v>
      </c>
      <c r="B71" s="57">
        <f>SUM(B63:B70)</f>
        <v>17234</v>
      </c>
      <c r="C71" s="209">
        <f>SUM(C63:D70)</f>
        <v>16386</v>
      </c>
      <c r="D71" s="210"/>
      <c r="E71" s="58"/>
      <c r="F71" s="209">
        <f>SUM(F63:F70)+F61</f>
        <v>16386</v>
      </c>
      <c r="G71" s="211">
        <f t="shared" ref="G71" si="8">SUM(G63:G70)</f>
        <v>0</v>
      </c>
      <c r="H71" s="59"/>
      <c r="I71" s="70">
        <f>SUM(I63:I70)</f>
        <v>1946</v>
      </c>
      <c r="J71" s="57" t="s">
        <v>376</v>
      </c>
      <c r="K71" s="57" t="str">
        <f>VLOOKUP($A58,'CBT Wages'!$B$6:$AF$48,6,0)</f>
        <v>MHE</v>
      </c>
      <c r="P71" s="19">
        <f t="shared" si="3"/>
        <v>1234</v>
      </c>
      <c r="Q71" s="19" t="e">
        <f>+J1234</f>
        <v>#REF!</v>
      </c>
      <c r="R71" s="71"/>
      <c r="T71" s="19" t="e">
        <f>VLOOKUP(R71,'CBT OT'!B38:V45,16,0)</f>
        <v>#N/A</v>
      </c>
      <c r="U71" s="19" t="e">
        <f t="shared" si="6"/>
        <v>#N/A</v>
      </c>
      <c r="V71" s="72" t="e">
        <f t="shared" si="7"/>
        <v>#REF!</v>
      </c>
    </row>
    <row r="72" spans="1:22" x14ac:dyDescent="0.2">
      <c r="P72" s="19">
        <f t="shared" si="3"/>
        <v>1252</v>
      </c>
      <c r="Q72" s="19" t="e">
        <f>+J1252</f>
        <v>#REF!</v>
      </c>
      <c r="R72" s="71"/>
      <c r="T72" s="19" t="e">
        <f>VLOOKUP(R72,'CBT OT'!B39:V45,16,0)</f>
        <v>#N/A</v>
      </c>
      <c r="U72" s="19" t="e">
        <f t="shared" si="6"/>
        <v>#N/A</v>
      </c>
      <c r="V72" s="72" t="e">
        <f t="shared" si="7"/>
        <v>#REF!</v>
      </c>
    </row>
    <row r="73" spans="1:22" ht="15.75" x14ac:dyDescent="0.2">
      <c r="A73" s="20" t="s">
        <v>337</v>
      </c>
      <c r="B73" s="21"/>
      <c r="C73" s="21"/>
      <c r="D73" s="21"/>
      <c r="E73" s="167" t="str">
        <f>+$E$1</f>
        <v>Salary Slip Oct 2019</v>
      </c>
      <c r="F73" s="167"/>
      <c r="G73" s="167"/>
      <c r="H73" s="167"/>
      <c r="I73" s="167"/>
      <c r="J73" s="167"/>
      <c r="K73" s="168"/>
      <c r="P73" s="19">
        <f t="shared" si="3"/>
        <v>1270</v>
      </c>
      <c r="Q73" s="19" t="e">
        <f>+J1270</f>
        <v>#REF!</v>
      </c>
      <c r="R73" s="71"/>
      <c r="T73" s="19" t="e">
        <f>VLOOKUP(R73,'CBT OT'!B39:V45,16,0)</f>
        <v>#N/A</v>
      </c>
      <c r="U73" s="19" t="e">
        <f t="shared" si="6"/>
        <v>#N/A</v>
      </c>
      <c r="V73" s="72" t="e">
        <f t="shared" si="7"/>
        <v>#REF!</v>
      </c>
    </row>
    <row r="74" spans="1:22" x14ac:dyDescent="0.2">
      <c r="A74" s="22"/>
      <c r="C74" s="23" t="s">
        <v>339</v>
      </c>
      <c r="E74" s="23"/>
      <c r="F74" s="23"/>
      <c r="G74" s="23"/>
      <c r="H74" s="23"/>
      <c r="I74" s="23"/>
      <c r="J74" s="23"/>
      <c r="K74" s="60"/>
      <c r="P74" s="19">
        <f t="shared" si="3"/>
        <v>1288</v>
      </c>
      <c r="Q74" s="19" t="e">
        <f>+J1288</f>
        <v>#REF!</v>
      </c>
      <c r="R74" s="71"/>
      <c r="T74" s="19" t="e">
        <f>VLOOKUP(R74,'CBT OT'!B39:V45,16,0)</f>
        <v>#N/A</v>
      </c>
      <c r="U74" s="19" t="e">
        <f t="shared" si="6"/>
        <v>#N/A</v>
      </c>
      <c r="V74" s="72" t="e">
        <f t="shared" si="7"/>
        <v>#REF!</v>
      </c>
    </row>
    <row r="75" spans="1:22" x14ac:dyDescent="0.2">
      <c r="A75" s="24" t="s">
        <v>340</v>
      </c>
      <c r="B75" s="25" t="s">
        <v>341</v>
      </c>
      <c r="C75" s="26"/>
      <c r="D75" s="27" t="s">
        <v>342</v>
      </c>
      <c r="E75" s="28" t="s">
        <v>343</v>
      </c>
      <c r="F75" s="28" t="s">
        <v>344</v>
      </c>
      <c r="G75" s="28" t="s">
        <v>345</v>
      </c>
      <c r="H75" s="29" t="s">
        <v>346</v>
      </c>
      <c r="I75" s="61" t="s">
        <v>347</v>
      </c>
      <c r="J75" s="44"/>
      <c r="K75" s="62" t="s">
        <v>348</v>
      </c>
      <c r="P75" s="19">
        <f t="shared" si="3"/>
        <v>1306</v>
      </c>
      <c r="Q75" s="19" t="e">
        <f>+J1306</f>
        <v>#REF!</v>
      </c>
      <c r="R75" s="71"/>
      <c r="T75" s="19" t="e">
        <f>VLOOKUP(R75,'CBT OT'!B39:V45,16,0)</f>
        <v>#N/A</v>
      </c>
      <c r="U75" s="19" t="e">
        <f t="shared" si="6"/>
        <v>#N/A</v>
      </c>
      <c r="V75" s="72" t="e">
        <f t="shared" si="7"/>
        <v>#REF!</v>
      </c>
    </row>
    <row r="76" spans="1:22" x14ac:dyDescent="0.2">
      <c r="A76" s="30">
        <f>+'CBT Wages'!B9</f>
        <v>3562016848</v>
      </c>
      <c r="B76" s="124" t="str">
        <f>VLOOKUP($A76,'CBT Wages'!$B$6:$AE$48,8,0)</f>
        <v>100052358838</v>
      </c>
      <c r="C76" s="26"/>
      <c r="D76" s="31" t="str">
        <f>VLOOKUP($A76,'CBT Wages'!$B$6:$AE$48,9,0)</f>
        <v>6923778820</v>
      </c>
      <c r="E76" s="31">
        <f>VLOOKUP($A76,'CBT Wages'!$B$6:$AE$48,10,0)</f>
        <v>27</v>
      </c>
      <c r="F76" s="31">
        <f>VLOOKUP($A76,'CBT Wages'!$B$6:$AE$48,14,0)</f>
        <v>25</v>
      </c>
      <c r="G76" s="32">
        <f>VLOOKUP($A76,'CBT Wages'!$B$6:$AE$48,5,0)</f>
        <v>43344</v>
      </c>
      <c r="H76" s="33" t="s">
        <v>349</v>
      </c>
      <c r="I76" s="64">
        <v>0</v>
      </c>
      <c r="J76" s="65"/>
      <c r="K76" s="64">
        <v>0</v>
      </c>
      <c r="P76" s="19">
        <f t="shared" si="3"/>
        <v>1324</v>
      </c>
      <c r="Q76" s="19">
        <f>+J1324</f>
        <v>18234</v>
      </c>
      <c r="R76" s="71"/>
      <c r="T76" s="19" t="e">
        <f>VLOOKUP(R76,'CBT OT'!B39:V45,16,0)</f>
        <v>#N/A</v>
      </c>
      <c r="U76" s="19" t="e">
        <f t="shared" si="6"/>
        <v>#N/A</v>
      </c>
      <c r="V76" s="72" t="e">
        <f t="shared" si="7"/>
        <v>#N/A</v>
      </c>
    </row>
    <row r="77" spans="1:22" x14ac:dyDescent="0.2">
      <c r="A77" s="34" t="s">
        <v>350</v>
      </c>
      <c r="B77" s="31" t="str">
        <f>VLOOKUP($A76,'CBT Wages'!$B$6:$AE$48,3,0)</f>
        <v>Monu Kumar</v>
      </c>
      <c r="C77" s="21"/>
      <c r="D77" s="21"/>
      <c r="E77" s="35"/>
      <c r="F77" s="35"/>
      <c r="G77" s="35"/>
      <c r="H77" s="213" t="s">
        <v>351</v>
      </c>
      <c r="I77" s="187">
        <v>0</v>
      </c>
      <c r="J77" s="206"/>
      <c r="K77" s="187">
        <v>0</v>
      </c>
      <c r="P77" s="19">
        <f t="shared" si="3"/>
        <v>1342</v>
      </c>
      <c r="Q77" s="19">
        <f>+J1342</f>
        <v>14317</v>
      </c>
      <c r="R77" s="71"/>
      <c r="T77" s="19" t="e">
        <f>VLOOKUP(R77,'CBT OT'!B40:V45,16,0)</f>
        <v>#N/A</v>
      </c>
      <c r="U77" s="19" t="e">
        <f t="shared" si="6"/>
        <v>#N/A</v>
      </c>
      <c r="V77" s="72" t="e">
        <f t="shared" si="7"/>
        <v>#N/A</v>
      </c>
    </row>
    <row r="78" spans="1:22" x14ac:dyDescent="0.2">
      <c r="A78" s="36" t="s">
        <v>352</v>
      </c>
      <c r="B78" s="27" t="str">
        <f>VLOOKUP($A76,'CBT Wages'!$B$6:$AE$48,4,0)</f>
        <v>Sahankar Shah</v>
      </c>
      <c r="C78" s="21"/>
      <c r="D78" s="21"/>
      <c r="E78" s="28" t="s">
        <v>322</v>
      </c>
      <c r="F78" s="37">
        <f>VLOOKUP($A76,'CBT OT'!$B$6:$O$429,9,0)</f>
        <v>2.02</v>
      </c>
      <c r="G78" s="38"/>
      <c r="H78" s="194"/>
      <c r="I78" s="188"/>
      <c r="J78" s="207"/>
      <c r="K78" s="188"/>
      <c r="P78" s="19">
        <f t="shared" si="3"/>
        <v>1360</v>
      </c>
      <c r="Q78" s="19">
        <f>+J1360</f>
        <v>15713</v>
      </c>
      <c r="R78" s="71"/>
      <c r="T78" s="19" t="e">
        <f>VLOOKUP(R78,'CBT OT'!B41:V45,16,0)</f>
        <v>#N/A</v>
      </c>
      <c r="U78" s="19" t="e">
        <f t="shared" si="6"/>
        <v>#N/A</v>
      </c>
      <c r="V78" s="72" t="e">
        <f t="shared" si="7"/>
        <v>#N/A</v>
      </c>
    </row>
    <row r="79" spans="1:22" x14ac:dyDescent="0.2">
      <c r="A79" s="39" t="s">
        <v>353</v>
      </c>
      <c r="B79" s="40" t="e">
        <f>VLOOKUP($A76,'CBT Wages'!$B$6:$AR$48,44,0)</f>
        <v>#REF!</v>
      </c>
      <c r="C79" s="41"/>
      <c r="D79" s="41"/>
      <c r="E79" s="35" t="s">
        <v>354</v>
      </c>
      <c r="F79" s="37">
        <f>VLOOKUP($A76,'CBT OT'!$B$6:$V$429,16,0)</f>
        <v>332</v>
      </c>
      <c r="G79" s="42"/>
      <c r="H79" s="43" t="s">
        <v>355</v>
      </c>
      <c r="I79" s="66">
        <v>0</v>
      </c>
      <c r="J79" s="67"/>
      <c r="K79" s="66">
        <v>0</v>
      </c>
      <c r="P79" s="19">
        <f t="shared" si="3"/>
        <v>1378</v>
      </c>
      <c r="Q79" s="19">
        <f>+J1378</f>
        <v>20961</v>
      </c>
      <c r="R79" s="71"/>
      <c r="T79" s="19" t="e">
        <f>VLOOKUP(R79,'CBT OT'!B45:V45,16,0)</f>
        <v>#N/A</v>
      </c>
      <c r="U79" s="19" t="e">
        <f t="shared" si="6"/>
        <v>#N/A</v>
      </c>
      <c r="V79" s="72" t="e">
        <f t="shared" si="7"/>
        <v>#N/A</v>
      </c>
    </row>
    <row r="80" spans="1:22" ht="12.75" customHeight="1" x14ac:dyDescent="0.2">
      <c r="A80" s="169" t="s">
        <v>356</v>
      </c>
      <c r="B80" s="197"/>
      <c r="C80" s="198" t="s">
        <v>357</v>
      </c>
      <c r="D80" s="192"/>
      <c r="E80" s="45"/>
      <c r="F80" s="199" t="s">
        <v>358</v>
      </c>
      <c r="G80" s="192"/>
      <c r="H80" s="200" t="s">
        <v>359</v>
      </c>
      <c r="I80" s="201"/>
      <c r="J80" s="175" t="s">
        <v>360</v>
      </c>
      <c r="K80" s="176"/>
      <c r="P80" s="19">
        <f t="shared" si="3"/>
        <v>1396</v>
      </c>
      <c r="Q80" s="19">
        <f>+J1396</f>
        <v>10475</v>
      </c>
      <c r="R80" s="71"/>
      <c r="T80" s="19" t="e">
        <f>VLOOKUP(R80,'CBT OT'!#REF!,16,0)</f>
        <v>#REF!</v>
      </c>
      <c r="U80" s="19" t="e">
        <f t="shared" si="6"/>
        <v>#REF!</v>
      </c>
      <c r="V80" s="72" t="e">
        <f t="shared" si="7"/>
        <v>#REF!</v>
      </c>
    </row>
    <row r="81" spans="1:22" x14ac:dyDescent="0.2">
      <c r="A81" s="46" t="s">
        <v>361</v>
      </c>
      <c r="B81" s="47">
        <f>VLOOKUP($A76,'CBT Wages'!$B$6:$AE$48,15,0)</f>
        <v>17234</v>
      </c>
      <c r="C81" s="31">
        <f>VLOOKUP($A76,'CBT Wages'!$B$6:$AE$48,20,0)</f>
        <v>15957</v>
      </c>
      <c r="D81" s="48"/>
      <c r="E81" s="49"/>
      <c r="F81" s="177">
        <f>SUM(C81:E81)</f>
        <v>15957</v>
      </c>
      <c r="G81" s="202"/>
      <c r="H81" s="34" t="s">
        <v>362</v>
      </c>
      <c r="I81" s="26">
        <f>VLOOKUP($A76,'CBT Wages'!$B$6:$AE$48,29,0)</f>
        <v>2025</v>
      </c>
      <c r="J81" s="203"/>
      <c r="K81" s="180"/>
      <c r="P81" s="19">
        <f t="shared" si="3"/>
        <v>1414</v>
      </c>
      <c r="Q81" s="19" t="e">
        <f>+J1414</f>
        <v>#REF!</v>
      </c>
      <c r="R81" s="71"/>
      <c r="T81" s="19" t="e">
        <f>VLOOKUP(R81,'CBT OT'!#REF!,16,0)</f>
        <v>#REF!</v>
      </c>
      <c r="U81" s="19" t="e">
        <f t="shared" si="6"/>
        <v>#REF!</v>
      </c>
      <c r="V81" s="72" t="e">
        <f t="shared" si="7"/>
        <v>#REF!</v>
      </c>
    </row>
    <row r="82" spans="1:22" ht="14.25" x14ac:dyDescent="0.2">
      <c r="A82" s="46" t="s">
        <v>363</v>
      </c>
      <c r="B82" s="50">
        <f>VLOOKUP($A76,'CBT Wages'!$B$6:$AE$48,16,0)</f>
        <v>0</v>
      </c>
      <c r="C82" s="51">
        <f>VLOOKUP($A76,'CBT Wages'!$B$6:$AE$48,21,0)</f>
        <v>0</v>
      </c>
      <c r="D82" s="52"/>
      <c r="E82" s="38"/>
      <c r="F82" s="181">
        <f>SUM(C82:E82)</f>
        <v>0</v>
      </c>
      <c r="G82" s="204"/>
      <c r="H82" s="36" t="s">
        <v>364</v>
      </c>
      <c r="I82" s="68">
        <f>VLOOKUP($A76,'CBT Wages'!$B$6:$AE$48,28,0)</f>
        <v>137</v>
      </c>
      <c r="J82" s="205">
        <f>F89-I89</f>
        <v>16376</v>
      </c>
      <c r="K82" s="184"/>
      <c r="P82" s="19">
        <f t="shared" si="3"/>
        <v>1432</v>
      </c>
      <c r="Q82" s="19">
        <f>+J1432</f>
        <v>22622</v>
      </c>
      <c r="R82" s="71"/>
      <c r="T82" s="19" t="e">
        <f>VLOOKUP(R82,'CBT OT'!#REF!,16,0)</f>
        <v>#REF!</v>
      </c>
      <c r="U82" s="19" t="e">
        <f t="shared" si="6"/>
        <v>#REF!</v>
      </c>
      <c r="V82" s="72" t="e">
        <f t="shared" si="7"/>
        <v>#REF!</v>
      </c>
    </row>
    <row r="83" spans="1:22" ht="12.75" customHeight="1" x14ac:dyDescent="0.2">
      <c r="A83" s="46" t="s">
        <v>365</v>
      </c>
      <c r="B83" s="50">
        <f>VLOOKUP($A76,'CBT Wages'!$B$6:$AE$48,17,0)</f>
        <v>0</v>
      </c>
      <c r="C83" s="51">
        <f>VLOOKUP($A76,'CBT Wages'!$B$6:$AE$48,22,0)</f>
        <v>0</v>
      </c>
      <c r="D83" s="52"/>
      <c r="E83" s="38"/>
      <c r="F83" s="181">
        <f>SUM(C83:E83)</f>
        <v>0</v>
      </c>
      <c r="G83" s="204"/>
      <c r="H83" s="36" t="s">
        <v>366</v>
      </c>
      <c r="I83" s="68">
        <f>VLOOKUP($A76,'CBT Wages'!$B$6:$AE$48,30,0)</f>
        <v>0</v>
      </c>
      <c r="J83" s="201" t="s">
        <v>367</v>
      </c>
      <c r="K83" s="190"/>
      <c r="P83" s="19">
        <f t="shared" si="3"/>
        <v>1450</v>
      </c>
      <c r="Q83" s="19" t="e">
        <f>+J1450</f>
        <v>#REF!</v>
      </c>
      <c r="R83" s="71"/>
      <c r="T83" s="19" t="e">
        <f>VLOOKUP(R83,'CBT OT'!#REF!,16,0)</f>
        <v>#REF!</v>
      </c>
      <c r="U83" s="19" t="e">
        <f t="shared" si="6"/>
        <v>#REF!</v>
      </c>
      <c r="V83" s="72" t="e">
        <f t="shared" si="7"/>
        <v>#REF!</v>
      </c>
    </row>
    <row r="84" spans="1:22" x14ac:dyDescent="0.2">
      <c r="A84" s="46" t="s">
        <v>368</v>
      </c>
      <c r="B84" s="50">
        <v>0</v>
      </c>
      <c r="C84" s="51">
        <v>0</v>
      </c>
      <c r="D84" s="52"/>
      <c r="E84" s="38"/>
      <c r="F84" s="181">
        <f>SUM(D84:E84)</f>
        <v>0</v>
      </c>
      <c r="G84" s="204"/>
      <c r="H84" s="36" t="s">
        <v>369</v>
      </c>
      <c r="I84" s="68"/>
      <c r="J84" s="198"/>
      <c r="K84" s="192"/>
      <c r="P84" s="19">
        <f t="shared" si="3"/>
        <v>1468</v>
      </c>
      <c r="Q84" s="19">
        <f>+J1468</f>
        <v>19236</v>
      </c>
      <c r="R84" s="71"/>
      <c r="T84" s="19" t="e">
        <f>VLOOKUP(R84,'CBT OT'!#REF!,16,0)</f>
        <v>#REF!</v>
      </c>
      <c r="U84" s="19" t="e">
        <f t="shared" si="6"/>
        <v>#REF!</v>
      </c>
      <c r="V84" s="72" t="e">
        <f t="shared" si="7"/>
        <v>#REF!</v>
      </c>
    </row>
    <row r="85" spans="1:22" x14ac:dyDescent="0.2">
      <c r="A85" s="46" t="s">
        <v>370</v>
      </c>
      <c r="B85" s="50">
        <f>VLOOKUP($A76,'CBT Wages'!$B$6:$AE$48,18,0)</f>
        <v>0</v>
      </c>
      <c r="C85" s="51">
        <f>VLOOKUP($A76,'CBT Wages'!$B$6:$AE$48,23,0)</f>
        <v>0</v>
      </c>
      <c r="D85" s="52"/>
      <c r="E85" s="38"/>
      <c r="F85" s="181">
        <f>SUM(C85:E85)</f>
        <v>0</v>
      </c>
      <c r="G85" s="204"/>
      <c r="H85" s="36" t="s">
        <v>371</v>
      </c>
      <c r="I85" s="68"/>
      <c r="J85" s="198"/>
      <c r="K85" s="192"/>
      <c r="P85" s="19">
        <f t="shared" si="3"/>
        <v>1486</v>
      </c>
      <c r="Q85" s="19">
        <f>+J1486</f>
        <v>22176</v>
      </c>
      <c r="R85" s="71"/>
      <c r="T85" s="19" t="e">
        <f>VLOOKUP(R85,'CBT OT'!#REF!,16,0)</f>
        <v>#REF!</v>
      </c>
      <c r="U85" s="19" t="e">
        <f t="shared" si="6"/>
        <v>#REF!</v>
      </c>
      <c r="V85" s="72" t="e">
        <f t="shared" si="7"/>
        <v>#REF!</v>
      </c>
    </row>
    <row r="86" spans="1:22" x14ac:dyDescent="0.2">
      <c r="A86" s="46" t="s">
        <v>372</v>
      </c>
      <c r="B86" s="53">
        <v>0</v>
      </c>
      <c r="C86" s="51">
        <f>VLOOKUP($A76,'CBT Wages'!$B$6:$AE$48,25,0)</f>
        <v>1330</v>
      </c>
      <c r="D86" s="52"/>
      <c r="E86" s="38"/>
      <c r="F86" s="181">
        <f>SUM(C86:E86)</f>
        <v>1330</v>
      </c>
      <c r="G86" s="204"/>
      <c r="H86" s="51"/>
      <c r="I86" s="68"/>
      <c r="J86" s="198"/>
      <c r="K86" s="192"/>
      <c r="P86" s="19">
        <f t="shared" si="3"/>
        <v>1504</v>
      </c>
      <c r="Q86" s="19">
        <f>+J1504</f>
        <v>22205</v>
      </c>
      <c r="R86" s="71"/>
      <c r="T86" s="19" t="e">
        <f>VLOOKUP(R86,'CBT OT'!#REF!,16,0)</f>
        <v>#REF!</v>
      </c>
      <c r="U86" s="19" t="e">
        <f t="shared" si="6"/>
        <v>#REF!</v>
      </c>
      <c r="V86" s="72" t="e">
        <f t="shared" si="7"/>
        <v>#REF!</v>
      </c>
    </row>
    <row r="87" spans="1:22" x14ac:dyDescent="0.2">
      <c r="A87" s="46" t="s">
        <v>374</v>
      </c>
      <c r="B87" s="53">
        <v>0</v>
      </c>
      <c r="C87" s="51">
        <f>VLOOKUP($A76,'CBT Wages'!$B$6:$AE$48,26,0)</f>
        <v>919</v>
      </c>
      <c r="D87" s="52"/>
      <c r="E87" s="38"/>
      <c r="F87" s="181">
        <f>SUM(C87:E87)</f>
        <v>919</v>
      </c>
      <c r="G87" s="204"/>
      <c r="H87" s="51"/>
      <c r="I87" s="68"/>
      <c r="J87" s="198"/>
      <c r="K87" s="192"/>
      <c r="P87" s="19">
        <f t="shared" si="3"/>
        <v>1522</v>
      </c>
      <c r="Q87" s="19">
        <f>+J1522</f>
        <v>17126</v>
      </c>
      <c r="R87" s="71"/>
      <c r="T87" s="19" t="e">
        <f>VLOOKUP(R87,'CBT OT'!#REF!,16,0)</f>
        <v>#REF!</v>
      </c>
      <c r="U87" s="19" t="e">
        <f t="shared" si="6"/>
        <v>#REF!</v>
      </c>
      <c r="V87" s="72" t="e">
        <f t="shared" si="7"/>
        <v>#REF!</v>
      </c>
    </row>
    <row r="88" spans="1:22" x14ac:dyDescent="0.2">
      <c r="A88" s="54" t="s">
        <v>375</v>
      </c>
      <c r="B88" s="55"/>
      <c r="C88" s="185"/>
      <c r="D88" s="186"/>
      <c r="E88" s="42"/>
      <c r="F88" s="185">
        <f>SUM(D88:E88)</f>
        <v>0</v>
      </c>
      <c r="G88" s="208"/>
      <c r="H88" s="40"/>
      <c r="I88" s="69"/>
      <c r="J88" s="212"/>
      <c r="K88" s="194"/>
      <c r="P88" s="19">
        <f t="shared" si="3"/>
        <v>1540</v>
      </c>
      <c r="Q88" s="19" t="e">
        <f>+J1540</f>
        <v>#REF!</v>
      </c>
      <c r="R88" s="71"/>
      <c r="T88" s="19" t="e">
        <f>VLOOKUP(R88,'CBT OT'!#REF!,16,0)</f>
        <v>#REF!</v>
      </c>
      <c r="U88" s="19" t="e">
        <f t="shared" si="6"/>
        <v>#REF!</v>
      </c>
      <c r="V88" s="72" t="e">
        <f t="shared" si="7"/>
        <v>#REF!</v>
      </c>
    </row>
    <row r="89" spans="1:22" x14ac:dyDescent="0.2">
      <c r="A89" s="56" t="s">
        <v>320</v>
      </c>
      <c r="B89" s="57">
        <f>SUM(B81:B88)</f>
        <v>17234</v>
      </c>
      <c r="C89" s="209">
        <f>SUM(C81:D88)</f>
        <v>18206</v>
      </c>
      <c r="D89" s="210"/>
      <c r="E89" s="58"/>
      <c r="F89" s="209">
        <f>SUM(F81:F88)+F79</f>
        <v>18538</v>
      </c>
      <c r="G89" s="211">
        <f t="shared" ref="G89" si="9">SUM(G81:G88)</f>
        <v>0</v>
      </c>
      <c r="H89" s="59"/>
      <c r="I89" s="70">
        <f>SUM(I81:I88)</f>
        <v>2162</v>
      </c>
      <c r="J89" s="57" t="s">
        <v>376</v>
      </c>
      <c r="K89" s="57" t="str">
        <f>VLOOKUP($A76,'CBT Wages'!$B$6:$AF$48,6,0)</f>
        <v>MHE</v>
      </c>
      <c r="P89" s="19">
        <f t="shared" si="3"/>
        <v>1558</v>
      </c>
      <c r="Q89" s="19" t="e">
        <f>+J1558</f>
        <v>#REF!</v>
      </c>
      <c r="R89" s="71"/>
      <c r="T89" s="19" t="e">
        <f>VLOOKUP(R89,'CBT OT'!#REF!,16,0)</f>
        <v>#REF!</v>
      </c>
      <c r="U89" s="19" t="e">
        <f t="shared" si="6"/>
        <v>#REF!</v>
      </c>
      <c r="V89" s="72" t="e">
        <f t="shared" si="7"/>
        <v>#REF!</v>
      </c>
    </row>
    <row r="90" spans="1:22" x14ac:dyDescent="0.2">
      <c r="P90" s="19">
        <f t="shared" si="3"/>
        <v>1576</v>
      </c>
      <c r="Q90" s="19">
        <f>+J1576</f>
        <v>16211</v>
      </c>
      <c r="R90" s="71"/>
      <c r="T90" s="19" t="e">
        <f>VLOOKUP(R90,'CBT OT'!#REF!,16,0)</f>
        <v>#REF!</v>
      </c>
      <c r="U90" s="19" t="e">
        <f t="shared" si="6"/>
        <v>#REF!</v>
      </c>
      <c r="V90" s="72" t="e">
        <f t="shared" si="7"/>
        <v>#REF!</v>
      </c>
    </row>
    <row r="91" spans="1:22" ht="15.75" x14ac:dyDescent="0.2">
      <c r="A91" s="20" t="s">
        <v>337</v>
      </c>
      <c r="B91" s="21"/>
      <c r="C91" s="21"/>
      <c r="D91" s="21"/>
      <c r="E91" s="167" t="str">
        <f>+$E$1</f>
        <v>Salary Slip Oct 2019</v>
      </c>
      <c r="F91" s="167"/>
      <c r="G91" s="167"/>
      <c r="H91" s="167"/>
      <c r="I91" s="167"/>
      <c r="J91" s="167"/>
      <c r="K91" s="168"/>
      <c r="P91" s="19">
        <f t="shared" si="3"/>
        <v>1594</v>
      </c>
      <c r="Q91" s="19">
        <f>+J1594</f>
        <v>14959</v>
      </c>
      <c r="R91" s="71"/>
      <c r="T91" s="19" t="e">
        <f>VLOOKUP(R91,'CBT OT'!B50:V50,16,0)</f>
        <v>#N/A</v>
      </c>
      <c r="U91" s="19" t="e">
        <f t="shared" si="6"/>
        <v>#N/A</v>
      </c>
      <c r="V91" s="72" t="e">
        <f t="shared" si="7"/>
        <v>#N/A</v>
      </c>
    </row>
    <row r="92" spans="1:22" x14ac:dyDescent="0.2">
      <c r="A92" s="22"/>
      <c r="C92" s="23" t="s">
        <v>339</v>
      </c>
      <c r="E92" s="23"/>
      <c r="F92" s="23"/>
      <c r="G92" s="23"/>
      <c r="H92" s="23"/>
      <c r="I92" s="23"/>
      <c r="J92" s="23"/>
      <c r="K92" s="60"/>
      <c r="P92" s="19">
        <f t="shared" si="3"/>
        <v>1612</v>
      </c>
      <c r="Q92" s="19" t="e">
        <f>+J1612</f>
        <v>#REF!</v>
      </c>
      <c r="R92" s="71"/>
      <c r="T92" s="19" t="e">
        <f>VLOOKUP(R92,'CBT OT'!B50:V51,16,0)</f>
        <v>#N/A</v>
      </c>
      <c r="U92" s="19" t="e">
        <f t="shared" si="6"/>
        <v>#N/A</v>
      </c>
      <c r="V92" s="72" t="e">
        <f t="shared" si="7"/>
        <v>#REF!</v>
      </c>
    </row>
    <row r="93" spans="1:22" x14ac:dyDescent="0.2">
      <c r="A93" s="24" t="s">
        <v>340</v>
      </c>
      <c r="B93" s="25" t="s">
        <v>341</v>
      </c>
      <c r="C93" s="26"/>
      <c r="D93" s="27" t="s">
        <v>342</v>
      </c>
      <c r="E93" s="28" t="s">
        <v>343</v>
      </c>
      <c r="F93" s="28" t="s">
        <v>344</v>
      </c>
      <c r="G93" s="28" t="s">
        <v>345</v>
      </c>
      <c r="H93" s="29" t="s">
        <v>346</v>
      </c>
      <c r="I93" s="61" t="s">
        <v>347</v>
      </c>
      <c r="J93" s="44"/>
      <c r="K93" s="62" t="s">
        <v>348</v>
      </c>
      <c r="P93" s="19">
        <f t="shared" si="3"/>
        <v>1630</v>
      </c>
      <c r="Q93" s="19">
        <f>+J1630</f>
        <v>18643</v>
      </c>
      <c r="R93" s="71"/>
      <c r="T93" s="19" t="e">
        <f>VLOOKUP(R93,'CBT OT'!B50:V52,16,0)</f>
        <v>#N/A</v>
      </c>
      <c r="U93" s="19" t="e">
        <f t="shared" si="6"/>
        <v>#N/A</v>
      </c>
      <c r="V93" s="72" t="e">
        <f t="shared" si="7"/>
        <v>#N/A</v>
      </c>
    </row>
    <row r="94" spans="1:22" x14ac:dyDescent="0.2">
      <c r="A94" s="30">
        <f>+'CBT Wages'!B10</f>
        <v>3562016849</v>
      </c>
      <c r="B94" s="124" t="str">
        <f>VLOOKUP($A94,'CBT Wages'!$B$6:$AE$48,8,0)</f>
        <v>100064441627</v>
      </c>
      <c r="C94" s="26"/>
      <c r="D94" s="31" t="str">
        <f>VLOOKUP($A94,'CBT Wages'!$B$6:$AE$48,9,0)</f>
        <v>6923778712</v>
      </c>
      <c r="E94" s="31">
        <f>VLOOKUP($A94,'CBT Wages'!$B$6:$AE$48,10,0)</f>
        <v>27</v>
      </c>
      <c r="F94" s="31">
        <f>VLOOKUP($A94,'CBT Wages'!$B$6:$AE$48,14,0)</f>
        <v>26</v>
      </c>
      <c r="G94" s="32">
        <f>VLOOKUP($A94,'CBT Wages'!$B$6:$AE$48,5,0)</f>
        <v>43344</v>
      </c>
      <c r="H94" s="33" t="s">
        <v>349</v>
      </c>
      <c r="I94" s="64">
        <v>0</v>
      </c>
      <c r="J94" s="65"/>
      <c r="K94" s="64">
        <v>0</v>
      </c>
      <c r="P94" s="19">
        <f t="shared" si="3"/>
        <v>1648</v>
      </c>
      <c r="Q94" s="19" t="e">
        <f>+J1648</f>
        <v>#REF!</v>
      </c>
      <c r="R94" s="71"/>
      <c r="T94" s="19" t="e">
        <f>VLOOKUP(R94,'CBT OT'!B50:V53,16,0)</f>
        <v>#N/A</v>
      </c>
      <c r="U94" s="19" t="e">
        <f t="shared" si="6"/>
        <v>#N/A</v>
      </c>
      <c r="V94" s="72" t="e">
        <f t="shared" si="7"/>
        <v>#REF!</v>
      </c>
    </row>
    <row r="95" spans="1:22" x14ac:dyDescent="0.2">
      <c r="A95" s="34" t="s">
        <v>350</v>
      </c>
      <c r="B95" s="31" t="str">
        <f>VLOOKUP($A94,'CBT Wages'!$B$6:$AE$48,3,0)</f>
        <v>Mohit Garg</v>
      </c>
      <c r="C95" s="21"/>
      <c r="D95" s="21"/>
      <c r="E95" s="35"/>
      <c r="F95" s="35"/>
      <c r="G95" s="35"/>
      <c r="H95" s="213" t="s">
        <v>351</v>
      </c>
      <c r="I95" s="187">
        <v>0</v>
      </c>
      <c r="J95" s="206"/>
      <c r="K95" s="187">
        <v>0</v>
      </c>
      <c r="P95" s="19">
        <f t="shared" ref="P95:P136" si="10">+P94+18</f>
        <v>1666</v>
      </c>
      <c r="Q95" s="19" t="e">
        <f>+J1666</f>
        <v>#REF!</v>
      </c>
      <c r="R95" s="71"/>
      <c r="T95" s="19" t="e">
        <f>VLOOKUP(R95,'CBT OT'!B50:V54,16,0)</f>
        <v>#N/A</v>
      </c>
      <c r="U95" s="19" t="e">
        <f t="shared" si="6"/>
        <v>#N/A</v>
      </c>
      <c r="V95" s="72" t="e">
        <f t="shared" si="7"/>
        <v>#REF!</v>
      </c>
    </row>
    <row r="96" spans="1:22" x14ac:dyDescent="0.2">
      <c r="A96" s="36" t="s">
        <v>352</v>
      </c>
      <c r="B96" s="27" t="str">
        <f>VLOOKUP($A94,'CBT Wages'!$B$6:$AE$48,4,0)</f>
        <v>Thakur Das</v>
      </c>
      <c r="C96" s="21"/>
      <c r="D96" s="21"/>
      <c r="E96" s="28" t="s">
        <v>322</v>
      </c>
      <c r="F96" s="37">
        <f>VLOOKUP($A94,'CBT OT'!$B$6:$O$429,9,0)</f>
        <v>0.87</v>
      </c>
      <c r="G96" s="38"/>
      <c r="H96" s="194"/>
      <c r="I96" s="188"/>
      <c r="J96" s="207"/>
      <c r="K96" s="188"/>
      <c r="P96" s="19">
        <f t="shared" si="10"/>
        <v>1684</v>
      </c>
      <c r="Q96" s="19" t="e">
        <f>+J1684</f>
        <v>#REF!</v>
      </c>
      <c r="R96" s="71"/>
      <c r="T96" s="19" t="e">
        <f>VLOOKUP(R96,'CBT OT'!B50:V55,16,0)</f>
        <v>#N/A</v>
      </c>
      <c r="U96" s="19" t="e">
        <f t="shared" si="6"/>
        <v>#N/A</v>
      </c>
      <c r="V96" s="72" t="e">
        <f t="shared" si="7"/>
        <v>#REF!</v>
      </c>
    </row>
    <row r="97" spans="1:22" x14ac:dyDescent="0.2">
      <c r="A97" s="39" t="s">
        <v>353</v>
      </c>
      <c r="B97" s="40" t="e">
        <f>VLOOKUP($A94,'CBT Wages'!$B$6:$AR$48,44,0)</f>
        <v>#REF!</v>
      </c>
      <c r="C97" s="41"/>
      <c r="D97" s="41"/>
      <c r="E97" s="35" t="s">
        <v>354</v>
      </c>
      <c r="F97" s="37">
        <f>VLOOKUP($A94,'CBT OT'!$B$6:$V$429,16,0)</f>
        <v>157</v>
      </c>
      <c r="G97" s="42"/>
      <c r="H97" s="43" t="s">
        <v>355</v>
      </c>
      <c r="I97" s="66">
        <v>0</v>
      </c>
      <c r="J97" s="67"/>
      <c r="K97" s="66">
        <v>0</v>
      </c>
      <c r="P97" s="19">
        <f t="shared" si="10"/>
        <v>1702</v>
      </c>
      <c r="Q97" s="19" t="e">
        <f>+J1702</f>
        <v>#REF!</v>
      </c>
      <c r="R97" s="71"/>
      <c r="T97" s="19" t="e">
        <f>VLOOKUP(R97,'CBT OT'!B50:V56,16,0)</f>
        <v>#N/A</v>
      </c>
      <c r="U97" s="19" t="e">
        <f t="shared" si="6"/>
        <v>#N/A</v>
      </c>
      <c r="V97" s="72" t="e">
        <f t="shared" si="7"/>
        <v>#REF!</v>
      </c>
    </row>
    <row r="98" spans="1:22" ht="12.75" customHeight="1" x14ac:dyDescent="0.2">
      <c r="A98" s="169" t="s">
        <v>356</v>
      </c>
      <c r="B98" s="197"/>
      <c r="C98" s="198" t="s">
        <v>357</v>
      </c>
      <c r="D98" s="192"/>
      <c r="E98" s="45"/>
      <c r="F98" s="199" t="s">
        <v>358</v>
      </c>
      <c r="G98" s="192"/>
      <c r="H98" s="200" t="s">
        <v>359</v>
      </c>
      <c r="I98" s="201"/>
      <c r="J98" s="175" t="s">
        <v>360</v>
      </c>
      <c r="K98" s="176"/>
      <c r="P98" s="19">
        <f t="shared" si="10"/>
        <v>1720</v>
      </c>
      <c r="Q98" s="19" t="e">
        <f>+J1720</f>
        <v>#REF!</v>
      </c>
      <c r="R98" s="71"/>
      <c r="T98" s="19" t="e">
        <f>VLOOKUP(R98,'CBT OT'!B50:V57,16,0)</f>
        <v>#N/A</v>
      </c>
      <c r="U98" s="19" t="e">
        <f t="shared" si="6"/>
        <v>#N/A</v>
      </c>
      <c r="V98" s="72" t="e">
        <f t="shared" si="7"/>
        <v>#REF!</v>
      </c>
    </row>
    <row r="99" spans="1:22" x14ac:dyDescent="0.2">
      <c r="A99" s="46" t="s">
        <v>361</v>
      </c>
      <c r="B99" s="47">
        <f>VLOOKUP($A94,'CBT Wages'!$B$6:$AE$48,15,0)</f>
        <v>18993</v>
      </c>
      <c r="C99" s="31">
        <f>VLOOKUP($A94,'CBT Wages'!$B$6:$AE$48,20,0)</f>
        <v>18290</v>
      </c>
      <c r="D99" s="48"/>
      <c r="E99" s="49"/>
      <c r="F99" s="177">
        <f>SUM(C99:E99)</f>
        <v>18290</v>
      </c>
      <c r="G99" s="202"/>
      <c r="H99" s="34" t="s">
        <v>362</v>
      </c>
      <c r="I99" s="26">
        <f>VLOOKUP($A94,'CBT Wages'!$B$6:$AE$48,29,0)</f>
        <v>2324</v>
      </c>
      <c r="J99" s="203"/>
      <c r="K99" s="180"/>
      <c r="P99" s="19">
        <f t="shared" si="10"/>
        <v>1738</v>
      </c>
      <c r="Q99" s="19" t="e">
        <f>+J1738</f>
        <v>#REF!</v>
      </c>
      <c r="R99" s="71"/>
      <c r="T99" s="19" t="e">
        <f>VLOOKUP(R99,'CBT OT'!B50:V58,16,0)</f>
        <v>#N/A</v>
      </c>
      <c r="U99" s="19" t="e">
        <f t="shared" si="6"/>
        <v>#N/A</v>
      </c>
      <c r="V99" s="72" t="e">
        <f t="shared" si="7"/>
        <v>#REF!</v>
      </c>
    </row>
    <row r="100" spans="1:22" ht="14.25" x14ac:dyDescent="0.2">
      <c r="A100" s="46" t="s">
        <v>363</v>
      </c>
      <c r="B100" s="50">
        <f>VLOOKUP($A94,'CBT Wages'!$B$6:$AE$48,16,0)</f>
        <v>413</v>
      </c>
      <c r="C100" s="51">
        <f>VLOOKUP($A94,'CBT Wages'!$B$6:$AE$48,21,0)</f>
        <v>398</v>
      </c>
      <c r="D100" s="52"/>
      <c r="E100" s="38"/>
      <c r="F100" s="181">
        <f>SUM(C100:E100)</f>
        <v>398</v>
      </c>
      <c r="G100" s="204"/>
      <c r="H100" s="36" t="s">
        <v>364</v>
      </c>
      <c r="I100" s="68">
        <f>VLOOKUP($A94,'CBT Wages'!$B$6:$AE$48,28,0)</f>
        <v>160</v>
      </c>
      <c r="J100" s="205">
        <f>F107-I107</f>
        <v>18961</v>
      </c>
      <c r="K100" s="184"/>
      <c r="P100" s="19">
        <f t="shared" si="10"/>
        <v>1756</v>
      </c>
      <c r="Q100" s="19" t="e">
        <f>+J1756</f>
        <v>#REF!</v>
      </c>
      <c r="R100" s="71"/>
      <c r="T100" s="19" t="e">
        <f>VLOOKUP(R100,'CBT OT'!B50:V59,16,0)</f>
        <v>#N/A</v>
      </c>
      <c r="U100" s="19" t="e">
        <f t="shared" si="6"/>
        <v>#N/A</v>
      </c>
      <c r="V100" s="72" t="e">
        <f t="shared" si="7"/>
        <v>#REF!</v>
      </c>
    </row>
    <row r="101" spans="1:22" ht="12.75" customHeight="1" x14ac:dyDescent="0.2">
      <c r="A101" s="46" t="s">
        <v>365</v>
      </c>
      <c r="B101" s="50">
        <f>VLOOKUP($A94,'CBT Wages'!$B$6:$AE$48,17,0)</f>
        <v>0</v>
      </c>
      <c r="C101" s="51">
        <f>VLOOKUP($A94,'CBT Wages'!$B$6:$AE$48,22,0)</f>
        <v>0</v>
      </c>
      <c r="D101" s="52"/>
      <c r="E101" s="38"/>
      <c r="F101" s="181">
        <f>SUM(C101:E101)</f>
        <v>0</v>
      </c>
      <c r="G101" s="204"/>
      <c r="H101" s="36" t="s">
        <v>366</v>
      </c>
      <c r="I101" s="68">
        <f>VLOOKUP($A94,'CBT Wages'!$B$6:$AE$48,30,0)</f>
        <v>0</v>
      </c>
      <c r="J101" s="201" t="s">
        <v>367</v>
      </c>
      <c r="K101" s="190"/>
      <c r="P101" s="19">
        <f t="shared" si="10"/>
        <v>1774</v>
      </c>
      <c r="Q101" s="19" t="e">
        <f>+J1774</f>
        <v>#REF!</v>
      </c>
      <c r="R101" s="71"/>
      <c r="T101" s="19" t="e">
        <f>VLOOKUP(R101,'CBT OT'!B50:V60,16,0)</f>
        <v>#N/A</v>
      </c>
      <c r="U101" s="19" t="e">
        <f t="shared" si="6"/>
        <v>#N/A</v>
      </c>
      <c r="V101" s="72" t="e">
        <f t="shared" si="7"/>
        <v>#REF!</v>
      </c>
    </row>
    <row r="102" spans="1:22" x14ac:dyDescent="0.2">
      <c r="A102" s="46" t="s">
        <v>368</v>
      </c>
      <c r="B102" s="50">
        <v>0</v>
      </c>
      <c r="C102" s="51">
        <v>0</v>
      </c>
      <c r="D102" s="52"/>
      <c r="E102" s="38"/>
      <c r="F102" s="181">
        <f>SUM(D102:E102)</f>
        <v>0</v>
      </c>
      <c r="G102" s="204"/>
      <c r="H102" s="36" t="s">
        <v>369</v>
      </c>
      <c r="I102" s="68"/>
      <c r="J102" s="198"/>
      <c r="K102" s="192"/>
      <c r="P102" s="19">
        <f t="shared" si="10"/>
        <v>1792</v>
      </c>
      <c r="Q102" s="19" t="e">
        <f>+J1792</f>
        <v>#REF!</v>
      </c>
      <c r="R102" s="71"/>
      <c r="T102" s="19" t="e">
        <f>VLOOKUP(R102,'CBT OT'!B50:V61,16,0)</f>
        <v>#N/A</v>
      </c>
      <c r="U102" s="19" t="e">
        <f t="shared" si="6"/>
        <v>#N/A</v>
      </c>
      <c r="V102" s="72" t="e">
        <f t="shared" si="7"/>
        <v>#REF!</v>
      </c>
    </row>
    <row r="103" spans="1:22" x14ac:dyDescent="0.2">
      <c r="A103" s="46" t="s">
        <v>370</v>
      </c>
      <c r="B103" s="50">
        <f>VLOOKUP($A94,'CBT Wages'!$B$6:$AE$48,18,0)</f>
        <v>0</v>
      </c>
      <c r="C103" s="51">
        <f>VLOOKUP($A94,'CBT Wages'!$B$6:$AE$48,23,0)</f>
        <v>0</v>
      </c>
      <c r="D103" s="52"/>
      <c r="E103" s="38"/>
      <c r="F103" s="181">
        <f>SUM(C103:E103)</f>
        <v>0</v>
      </c>
      <c r="G103" s="204"/>
      <c r="H103" s="36" t="s">
        <v>371</v>
      </c>
      <c r="I103" s="68"/>
      <c r="J103" s="198"/>
      <c r="K103" s="192"/>
      <c r="P103" s="19">
        <f t="shared" si="10"/>
        <v>1810</v>
      </c>
      <c r="Q103" s="19" t="e">
        <f>+J1810</f>
        <v>#REF!</v>
      </c>
      <c r="R103" s="71"/>
      <c r="T103" s="19" t="e">
        <f>VLOOKUP(R103,'CBT OT'!B50:V62,16,0)</f>
        <v>#N/A</v>
      </c>
      <c r="U103" s="19" t="e">
        <f t="shared" si="6"/>
        <v>#N/A</v>
      </c>
      <c r="V103" s="72" t="e">
        <f t="shared" si="7"/>
        <v>#REF!</v>
      </c>
    </row>
    <row r="104" spans="1:22" x14ac:dyDescent="0.2">
      <c r="A104" s="46" t="s">
        <v>372</v>
      </c>
      <c r="B104" s="53">
        <v>0</v>
      </c>
      <c r="C104" s="51">
        <f>VLOOKUP($A94,'CBT Wages'!$B$6:$AE$48,25,0)</f>
        <v>1524</v>
      </c>
      <c r="D104" s="52"/>
      <c r="E104" s="38"/>
      <c r="F104" s="181">
        <f>SUM(C104:E104)</f>
        <v>1524</v>
      </c>
      <c r="G104" s="204"/>
      <c r="H104" s="51"/>
      <c r="I104" s="68"/>
      <c r="J104" s="198"/>
      <c r="K104" s="192"/>
      <c r="P104" s="19">
        <f t="shared" si="10"/>
        <v>1828</v>
      </c>
      <c r="Q104" s="19" t="e">
        <f>+J1828</f>
        <v>#REF!</v>
      </c>
      <c r="R104" s="71"/>
      <c r="T104" s="19" t="e">
        <f>VLOOKUP(R104,'CBT OT'!B50:V63,16,0)</f>
        <v>#N/A</v>
      </c>
      <c r="U104" s="19" t="e">
        <f t="shared" si="6"/>
        <v>#N/A</v>
      </c>
      <c r="V104" s="72" t="e">
        <f t="shared" si="7"/>
        <v>#REF!</v>
      </c>
    </row>
    <row r="105" spans="1:22" x14ac:dyDescent="0.2">
      <c r="A105" s="46" t="s">
        <v>374</v>
      </c>
      <c r="B105" s="53">
        <v>0</v>
      </c>
      <c r="C105" s="51">
        <f>VLOOKUP($A94,'CBT Wages'!$B$6:$AE$48,26,0)</f>
        <v>1076</v>
      </c>
      <c r="D105" s="52"/>
      <c r="E105" s="38"/>
      <c r="F105" s="181">
        <f>SUM(C105:E105)</f>
        <v>1076</v>
      </c>
      <c r="G105" s="204"/>
      <c r="H105" s="51"/>
      <c r="I105" s="68"/>
      <c r="J105" s="198"/>
      <c r="K105" s="192"/>
      <c r="P105" s="19">
        <f t="shared" si="10"/>
        <v>1846</v>
      </c>
      <c r="Q105" s="19" t="e">
        <f>+J1846</f>
        <v>#REF!</v>
      </c>
      <c r="R105" s="71"/>
      <c r="T105" s="19" t="e">
        <f>VLOOKUP(R105,'CBT OT'!B50:V64,16,0)</f>
        <v>#N/A</v>
      </c>
      <c r="U105" s="19" t="e">
        <f t="shared" si="6"/>
        <v>#N/A</v>
      </c>
      <c r="V105" s="72" t="e">
        <f t="shared" si="7"/>
        <v>#REF!</v>
      </c>
    </row>
    <row r="106" spans="1:22" x14ac:dyDescent="0.2">
      <c r="A106" s="54" t="s">
        <v>375</v>
      </c>
      <c r="B106" s="55"/>
      <c r="C106" s="185"/>
      <c r="D106" s="186"/>
      <c r="E106" s="42"/>
      <c r="F106" s="185">
        <f>SUM(D106:E106)</f>
        <v>0</v>
      </c>
      <c r="G106" s="208"/>
      <c r="H106" s="40"/>
      <c r="I106" s="69"/>
      <c r="J106" s="212"/>
      <c r="K106" s="194"/>
      <c r="P106" s="19">
        <f t="shared" si="10"/>
        <v>1864</v>
      </c>
      <c r="Q106" s="19" t="e">
        <f>+J1864</f>
        <v>#REF!</v>
      </c>
      <c r="R106" s="71"/>
      <c r="T106" s="19" t="e">
        <f>VLOOKUP(R106,'CBT OT'!B50:V65,16,0)</f>
        <v>#N/A</v>
      </c>
      <c r="U106" s="19" t="e">
        <f t="shared" si="6"/>
        <v>#N/A</v>
      </c>
      <c r="V106" s="72" t="e">
        <f t="shared" si="7"/>
        <v>#REF!</v>
      </c>
    </row>
    <row r="107" spans="1:22" x14ac:dyDescent="0.2">
      <c r="A107" s="56" t="s">
        <v>320</v>
      </c>
      <c r="B107" s="57">
        <f>SUM(B99:B106)</f>
        <v>19406</v>
      </c>
      <c r="C107" s="209">
        <f>SUM(C99:D106)</f>
        <v>21288</v>
      </c>
      <c r="D107" s="210"/>
      <c r="E107" s="58"/>
      <c r="F107" s="209">
        <f>SUM(F99:F106)+F97</f>
        <v>21445</v>
      </c>
      <c r="G107" s="211">
        <f t="shared" ref="G107" si="11">SUM(G99:G106)</f>
        <v>0</v>
      </c>
      <c r="H107" s="59"/>
      <c r="I107" s="70">
        <f>SUM(I99:I106)</f>
        <v>2484</v>
      </c>
      <c r="J107" s="57" t="s">
        <v>376</v>
      </c>
      <c r="K107" s="57" t="str">
        <f>VLOOKUP($A94,'CBT Wages'!$B$6:$AF$48,6,0)</f>
        <v>DEO</v>
      </c>
      <c r="P107" s="19">
        <f t="shared" si="10"/>
        <v>1882</v>
      </c>
      <c r="Q107" s="19" t="e">
        <f>+J1882</f>
        <v>#REF!</v>
      </c>
      <c r="R107" s="71"/>
      <c r="T107" s="19" t="e">
        <f>VLOOKUP(R107,'CBT OT'!B50:V66,16,0)</f>
        <v>#N/A</v>
      </c>
      <c r="U107" s="19" t="e">
        <f t="shared" si="6"/>
        <v>#N/A</v>
      </c>
      <c r="V107" s="72" t="e">
        <f t="shared" si="7"/>
        <v>#REF!</v>
      </c>
    </row>
    <row r="108" spans="1:22" x14ac:dyDescent="0.2">
      <c r="P108" s="19">
        <f t="shared" si="10"/>
        <v>1900</v>
      </c>
      <c r="Q108" s="19" t="e">
        <f>+J1900</f>
        <v>#REF!</v>
      </c>
      <c r="R108" s="71"/>
      <c r="T108" s="19" t="e">
        <f>VLOOKUP(R108,'CBT OT'!B50:V67,16,0)</f>
        <v>#N/A</v>
      </c>
      <c r="U108" s="19" t="e">
        <f t="shared" si="6"/>
        <v>#N/A</v>
      </c>
      <c r="V108" s="72" t="e">
        <f t="shared" si="7"/>
        <v>#REF!</v>
      </c>
    </row>
    <row r="109" spans="1:22" ht="15.75" x14ac:dyDescent="0.2">
      <c r="A109" s="20" t="s">
        <v>337</v>
      </c>
      <c r="B109" s="21"/>
      <c r="C109" s="21"/>
      <c r="D109" s="21"/>
      <c r="E109" s="167" t="str">
        <f>+$E$1</f>
        <v>Salary Slip Oct 2019</v>
      </c>
      <c r="F109" s="167"/>
      <c r="G109" s="167"/>
      <c r="H109" s="167"/>
      <c r="I109" s="167"/>
      <c r="J109" s="167"/>
      <c r="K109" s="168"/>
      <c r="P109" s="19">
        <f t="shared" si="10"/>
        <v>1918</v>
      </c>
      <c r="Q109" s="19" t="e">
        <f>+J1918</f>
        <v>#REF!</v>
      </c>
      <c r="R109" s="71"/>
      <c r="T109" s="19" t="e">
        <f>VLOOKUP(R109,'CBT OT'!B50:V68,16,0)</f>
        <v>#N/A</v>
      </c>
      <c r="U109" s="19" t="e">
        <f t="shared" si="6"/>
        <v>#N/A</v>
      </c>
      <c r="V109" s="72" t="e">
        <f t="shared" si="7"/>
        <v>#REF!</v>
      </c>
    </row>
    <row r="110" spans="1:22" x14ac:dyDescent="0.2">
      <c r="A110" s="22"/>
      <c r="C110" s="23" t="s">
        <v>339</v>
      </c>
      <c r="E110" s="23"/>
      <c r="F110" s="23"/>
      <c r="G110" s="23"/>
      <c r="H110" s="23"/>
      <c r="I110" s="23"/>
      <c r="J110" s="23"/>
      <c r="K110" s="60"/>
      <c r="P110" s="19">
        <f t="shared" si="10"/>
        <v>1936</v>
      </c>
      <c r="Q110" s="19" t="e">
        <f>+J1936</f>
        <v>#REF!</v>
      </c>
      <c r="R110" s="71"/>
      <c r="T110" s="19" t="e">
        <f>VLOOKUP(R110,'CBT OT'!B50:V69,16,0)</f>
        <v>#N/A</v>
      </c>
      <c r="U110" s="19" t="e">
        <f t="shared" si="6"/>
        <v>#N/A</v>
      </c>
      <c r="V110" s="72" t="e">
        <f t="shared" si="7"/>
        <v>#REF!</v>
      </c>
    </row>
    <row r="111" spans="1:22" x14ac:dyDescent="0.2">
      <c r="A111" s="24" t="s">
        <v>340</v>
      </c>
      <c r="B111" s="25" t="s">
        <v>341</v>
      </c>
      <c r="C111" s="26"/>
      <c r="D111" s="27" t="s">
        <v>342</v>
      </c>
      <c r="E111" s="28" t="s">
        <v>343</v>
      </c>
      <c r="F111" s="28" t="s">
        <v>344</v>
      </c>
      <c r="G111" s="28" t="s">
        <v>345</v>
      </c>
      <c r="H111" s="29" t="s">
        <v>346</v>
      </c>
      <c r="I111" s="61" t="s">
        <v>347</v>
      </c>
      <c r="J111" s="44"/>
      <c r="K111" s="62" t="s">
        <v>348</v>
      </c>
      <c r="P111" s="19">
        <f t="shared" si="10"/>
        <v>1954</v>
      </c>
      <c r="Q111" s="19" t="e">
        <f>+J1954</f>
        <v>#REF!</v>
      </c>
      <c r="R111" s="71"/>
      <c r="T111" s="19" t="e">
        <f>VLOOKUP(R111,'CBT OT'!B50:V70,16,0)</f>
        <v>#N/A</v>
      </c>
      <c r="U111" s="19" t="e">
        <f t="shared" si="6"/>
        <v>#N/A</v>
      </c>
      <c r="V111" s="72" t="e">
        <f t="shared" si="7"/>
        <v>#REF!</v>
      </c>
    </row>
    <row r="112" spans="1:22" x14ac:dyDescent="0.2">
      <c r="A112" s="30">
        <f>+'CBT Wages'!B11</f>
        <v>3562016852</v>
      </c>
      <c r="B112" s="31" t="str">
        <f>VLOOKUP($A112,'CBT Wages'!$B$6:$AE$48,8,0)</f>
        <v>100019118604</v>
      </c>
      <c r="C112" s="26"/>
      <c r="D112" s="31" t="str">
        <f>VLOOKUP($A112,'CBT Wages'!$B$6:$AE$48,9,0)</f>
        <v>6923778767</v>
      </c>
      <c r="E112" s="31">
        <f>VLOOKUP($A112,'CBT Wages'!$B$6:$AE$48,10,0)</f>
        <v>27</v>
      </c>
      <c r="F112" s="31">
        <f>VLOOKUP($A112,'CBT Wages'!$B$6:$AE$48,14,0)</f>
        <v>24</v>
      </c>
      <c r="G112" s="32">
        <f>VLOOKUP($A112,'CBT Wages'!$B$6:$AE$48,5,0)</f>
        <v>43344</v>
      </c>
      <c r="H112" s="33" t="s">
        <v>349</v>
      </c>
      <c r="I112" s="64">
        <v>0</v>
      </c>
      <c r="J112" s="65"/>
      <c r="K112" s="64">
        <v>0</v>
      </c>
      <c r="P112" s="19">
        <f t="shared" si="10"/>
        <v>1972</v>
      </c>
      <c r="Q112" s="19" t="e">
        <f>+J1972</f>
        <v>#REF!</v>
      </c>
      <c r="R112" s="71"/>
      <c r="T112" s="19" t="e">
        <f>VLOOKUP(R112,'CBT OT'!B50:V71,16,0)</f>
        <v>#N/A</v>
      </c>
      <c r="U112" s="19" t="e">
        <f t="shared" si="6"/>
        <v>#N/A</v>
      </c>
      <c r="V112" s="72" t="e">
        <f t="shared" si="7"/>
        <v>#REF!</v>
      </c>
    </row>
    <row r="113" spans="1:22" x14ac:dyDescent="0.2">
      <c r="A113" s="34" t="s">
        <v>350</v>
      </c>
      <c r="B113" s="31" t="str">
        <f>VLOOKUP($A112,'CBT Wages'!$B$6:$AE$48,3,0)</f>
        <v>Omprakash</v>
      </c>
      <c r="C113" s="21"/>
      <c r="D113" s="21"/>
      <c r="E113" s="35"/>
      <c r="F113" s="35"/>
      <c r="G113" s="35"/>
      <c r="H113" s="213" t="s">
        <v>351</v>
      </c>
      <c r="I113" s="187">
        <v>0</v>
      </c>
      <c r="J113" s="206"/>
      <c r="K113" s="187">
        <v>0</v>
      </c>
      <c r="P113" s="19">
        <f t="shared" si="10"/>
        <v>1990</v>
      </c>
      <c r="Q113" s="19" t="e">
        <f>+J1990</f>
        <v>#REF!</v>
      </c>
      <c r="R113" s="71"/>
      <c r="T113" s="19" t="e">
        <f>VLOOKUP(R113,'CBT OT'!B50:V72,16,0)</f>
        <v>#N/A</v>
      </c>
      <c r="U113" s="19" t="e">
        <f t="shared" si="6"/>
        <v>#N/A</v>
      </c>
      <c r="V113" s="72" t="e">
        <f t="shared" si="7"/>
        <v>#REF!</v>
      </c>
    </row>
    <row r="114" spans="1:22" x14ac:dyDescent="0.2">
      <c r="A114" s="36" t="s">
        <v>352</v>
      </c>
      <c r="B114" s="27" t="str">
        <f>VLOOKUP($A112,'CBT Wages'!$B$6:$AE$48,4,0)</f>
        <v>HIRA LAL</v>
      </c>
      <c r="C114" s="21"/>
      <c r="D114" s="21"/>
      <c r="E114" s="28" t="s">
        <v>322</v>
      </c>
      <c r="F114" s="37">
        <f>VLOOKUP($A112,'CBT OT'!$B$6:$O$429,9,0)</f>
        <v>6.17</v>
      </c>
      <c r="G114" s="38"/>
      <c r="H114" s="194"/>
      <c r="I114" s="188"/>
      <c r="J114" s="207"/>
      <c r="K114" s="188"/>
      <c r="P114" s="19">
        <f t="shared" si="10"/>
        <v>2008</v>
      </c>
      <c r="Q114" s="19" t="e">
        <f>+J2008</f>
        <v>#REF!</v>
      </c>
      <c r="R114" s="71"/>
      <c r="T114" s="19" t="e">
        <f>VLOOKUP(R114,'CBT OT'!B50:V73,16,0)</f>
        <v>#N/A</v>
      </c>
      <c r="U114" s="19" t="e">
        <f t="shared" si="6"/>
        <v>#N/A</v>
      </c>
      <c r="V114" s="72" t="e">
        <f t="shared" si="7"/>
        <v>#REF!</v>
      </c>
    </row>
    <row r="115" spans="1:22" x14ac:dyDescent="0.2">
      <c r="A115" s="39" t="s">
        <v>353</v>
      </c>
      <c r="B115" s="40" t="e">
        <f>VLOOKUP($A112,'CBT Wages'!$B$6:$AR$48,44,0)</f>
        <v>#REF!</v>
      </c>
      <c r="C115" s="41"/>
      <c r="D115" s="41"/>
      <c r="E115" s="35" t="s">
        <v>354</v>
      </c>
      <c r="F115" s="37">
        <f>VLOOKUP($A112,'CBT OT'!$B$6:$V$429,16,0)</f>
        <v>1016</v>
      </c>
      <c r="G115" s="42"/>
      <c r="H115" s="43" t="s">
        <v>355</v>
      </c>
      <c r="I115" s="66">
        <v>0</v>
      </c>
      <c r="J115" s="67"/>
      <c r="K115" s="66">
        <v>0</v>
      </c>
      <c r="P115" s="19">
        <f t="shared" si="10"/>
        <v>2026</v>
      </c>
      <c r="Q115" s="19" t="e">
        <f>+J2026</f>
        <v>#REF!</v>
      </c>
      <c r="R115" s="71"/>
      <c r="T115" s="19" t="e">
        <f>VLOOKUP(R115,'CBT OT'!B50:V74,16,0)</f>
        <v>#N/A</v>
      </c>
      <c r="U115" s="19" t="e">
        <f t="shared" si="6"/>
        <v>#N/A</v>
      </c>
      <c r="V115" s="72" t="e">
        <f t="shared" si="7"/>
        <v>#REF!</v>
      </c>
    </row>
    <row r="116" spans="1:22" ht="12.75" customHeight="1" x14ac:dyDescent="0.2">
      <c r="A116" s="169" t="s">
        <v>356</v>
      </c>
      <c r="B116" s="197"/>
      <c r="C116" s="198" t="s">
        <v>357</v>
      </c>
      <c r="D116" s="192"/>
      <c r="E116" s="45"/>
      <c r="F116" s="199" t="s">
        <v>358</v>
      </c>
      <c r="G116" s="192"/>
      <c r="H116" s="200" t="s">
        <v>359</v>
      </c>
      <c r="I116" s="201"/>
      <c r="J116" s="175" t="s">
        <v>360</v>
      </c>
      <c r="K116" s="176"/>
      <c r="P116" s="19">
        <f t="shared" si="10"/>
        <v>2044</v>
      </c>
      <c r="Q116" s="19" t="e">
        <f>+J2044</f>
        <v>#REF!</v>
      </c>
      <c r="R116" s="71"/>
      <c r="T116" s="19" t="e">
        <f>VLOOKUP(R116,'CBT OT'!B50:V75,16,0)</f>
        <v>#N/A</v>
      </c>
      <c r="U116" s="19" t="e">
        <f t="shared" si="6"/>
        <v>#N/A</v>
      </c>
      <c r="V116" s="72" t="e">
        <f t="shared" si="7"/>
        <v>#REF!</v>
      </c>
    </row>
    <row r="117" spans="1:22" x14ac:dyDescent="0.2">
      <c r="A117" s="46" t="s">
        <v>361</v>
      </c>
      <c r="B117" s="47">
        <f>VLOOKUP($A112,'CBT Wages'!$B$6:$AE$48,15,0)</f>
        <v>17234</v>
      </c>
      <c r="C117" s="31">
        <f>VLOOKUP($A112,'CBT Wages'!$B$6:$AE$48,20,0)</f>
        <v>15319</v>
      </c>
      <c r="D117" s="48"/>
      <c r="E117" s="49"/>
      <c r="F117" s="177">
        <f>SUM(C117:E117)</f>
        <v>15319</v>
      </c>
      <c r="G117" s="202"/>
      <c r="H117" s="34" t="s">
        <v>362</v>
      </c>
      <c r="I117" s="26">
        <f>VLOOKUP($A112,'CBT Wages'!$B$6:$AE$48,29,0)</f>
        <v>1944</v>
      </c>
      <c r="J117" s="203"/>
      <c r="K117" s="180"/>
      <c r="P117" s="19">
        <f t="shared" si="10"/>
        <v>2062</v>
      </c>
      <c r="Q117" s="19" t="e">
        <f>+J2062</f>
        <v>#REF!</v>
      </c>
      <c r="R117" s="71"/>
      <c r="T117" s="19" t="e">
        <f>VLOOKUP(R117,'CBT OT'!B50:V76,16,0)</f>
        <v>#N/A</v>
      </c>
      <c r="U117" s="19" t="e">
        <f t="shared" si="6"/>
        <v>#N/A</v>
      </c>
      <c r="V117" s="72" t="e">
        <f t="shared" si="7"/>
        <v>#REF!</v>
      </c>
    </row>
    <row r="118" spans="1:22" ht="14.25" x14ac:dyDescent="0.2">
      <c r="A118" s="46" t="s">
        <v>363</v>
      </c>
      <c r="B118" s="50">
        <f>VLOOKUP($A112,'CBT Wages'!$B$6:$AE$48,16,0)</f>
        <v>0</v>
      </c>
      <c r="C118" s="51">
        <f>VLOOKUP($A112,'CBT Wages'!$B$6:$AE$48,21,0)</f>
        <v>0</v>
      </c>
      <c r="D118" s="52"/>
      <c r="E118" s="38"/>
      <c r="F118" s="181">
        <f>SUM(C118:E118)</f>
        <v>0</v>
      </c>
      <c r="G118" s="204"/>
      <c r="H118" s="36" t="s">
        <v>364</v>
      </c>
      <c r="I118" s="68">
        <f>VLOOKUP($A112,'CBT Wages'!$B$6:$AE$48,28,0)</f>
        <v>132</v>
      </c>
      <c r="J118" s="205">
        <f>F125-I125</f>
        <v>16418</v>
      </c>
      <c r="K118" s="184"/>
      <c r="P118" s="19">
        <f t="shared" si="10"/>
        <v>2080</v>
      </c>
      <c r="Q118" s="19" t="e">
        <f>+J2080</f>
        <v>#REF!</v>
      </c>
      <c r="R118" s="71"/>
      <c r="T118" s="19" t="e">
        <f>VLOOKUP(R118,'CBT OT'!B50:V77,16,0)</f>
        <v>#N/A</v>
      </c>
      <c r="U118" s="19" t="e">
        <f t="shared" si="6"/>
        <v>#N/A</v>
      </c>
      <c r="V118" s="72" t="e">
        <f t="shared" si="7"/>
        <v>#REF!</v>
      </c>
    </row>
    <row r="119" spans="1:22" ht="12.75" customHeight="1" x14ac:dyDescent="0.2">
      <c r="A119" s="46" t="s">
        <v>365</v>
      </c>
      <c r="B119" s="50">
        <f>VLOOKUP($A112,'CBT Wages'!$B$6:$AE$48,17,0)</f>
        <v>0</v>
      </c>
      <c r="C119" s="51">
        <f>VLOOKUP($A112,'CBT Wages'!$B$6:$AE$48,22,0)</f>
        <v>0</v>
      </c>
      <c r="D119" s="52"/>
      <c r="E119" s="38"/>
      <c r="F119" s="181">
        <f>SUM(C119:E119)</f>
        <v>0</v>
      </c>
      <c r="G119" s="204"/>
      <c r="H119" s="36" t="s">
        <v>366</v>
      </c>
      <c r="I119" s="68">
        <f>VLOOKUP($A112,'CBT Wages'!$B$6:$AE$48,30,0)</f>
        <v>0</v>
      </c>
      <c r="J119" s="201" t="s">
        <v>367</v>
      </c>
      <c r="K119" s="190"/>
      <c r="P119" s="19">
        <f t="shared" si="10"/>
        <v>2098</v>
      </c>
      <c r="Q119" s="19" t="e">
        <f>+J2098</f>
        <v>#REF!</v>
      </c>
      <c r="R119" s="71"/>
      <c r="T119" s="19" t="e">
        <f>VLOOKUP(R119,'CBT OT'!B51:V78,16,0)</f>
        <v>#N/A</v>
      </c>
      <c r="U119" s="19" t="e">
        <f t="shared" si="6"/>
        <v>#N/A</v>
      </c>
      <c r="V119" s="72" t="e">
        <f t="shared" si="7"/>
        <v>#REF!</v>
      </c>
    </row>
    <row r="120" spans="1:22" x14ac:dyDescent="0.2">
      <c r="A120" s="46" t="s">
        <v>368</v>
      </c>
      <c r="B120" s="50">
        <v>0</v>
      </c>
      <c r="C120" s="51">
        <v>0</v>
      </c>
      <c r="D120" s="52"/>
      <c r="E120" s="38"/>
      <c r="F120" s="181">
        <f>SUM(D120:E120)</f>
        <v>0</v>
      </c>
      <c r="G120" s="204"/>
      <c r="H120" s="36" t="s">
        <v>369</v>
      </c>
      <c r="I120" s="68"/>
      <c r="J120" s="198"/>
      <c r="K120" s="192"/>
      <c r="P120" s="19">
        <f t="shared" si="10"/>
        <v>2116</v>
      </c>
      <c r="Q120" s="19" t="e">
        <f>+J2116</f>
        <v>#REF!</v>
      </c>
      <c r="R120" s="71"/>
      <c r="T120" s="19" t="e">
        <f>VLOOKUP(R120,'CBT OT'!B52:V79,16,0)</f>
        <v>#N/A</v>
      </c>
      <c r="U120" s="19" t="e">
        <f t="shared" si="6"/>
        <v>#N/A</v>
      </c>
      <c r="V120" s="72" t="e">
        <f t="shared" si="7"/>
        <v>#REF!</v>
      </c>
    </row>
    <row r="121" spans="1:22" x14ac:dyDescent="0.2">
      <c r="A121" s="46" t="s">
        <v>370</v>
      </c>
      <c r="B121" s="50">
        <f>VLOOKUP($A112,'CBT Wages'!$B$6:$AE$48,18,0)</f>
        <v>0</v>
      </c>
      <c r="C121" s="51">
        <f>VLOOKUP($A112,'CBT Wages'!$B$6:$AE$48,23,0)</f>
        <v>0</v>
      </c>
      <c r="D121" s="52"/>
      <c r="E121" s="38"/>
      <c r="F121" s="181">
        <f>SUM(C121:E121)</f>
        <v>0</v>
      </c>
      <c r="G121" s="204"/>
      <c r="H121" s="36" t="s">
        <v>371</v>
      </c>
      <c r="I121" s="68"/>
      <c r="J121" s="198"/>
      <c r="K121" s="192"/>
      <c r="P121" s="19">
        <f t="shared" si="10"/>
        <v>2134</v>
      </c>
      <c r="Q121" s="19" t="e">
        <f>+J2134</f>
        <v>#REF!</v>
      </c>
      <c r="R121" s="71"/>
      <c r="T121" s="19" t="e">
        <f>VLOOKUP(R121,'CBT OT'!B53:V80,16,0)</f>
        <v>#N/A</v>
      </c>
      <c r="U121" s="19" t="e">
        <f t="shared" si="6"/>
        <v>#N/A</v>
      </c>
      <c r="V121" s="72" t="e">
        <f t="shared" si="7"/>
        <v>#REF!</v>
      </c>
    </row>
    <row r="122" spans="1:22" x14ac:dyDescent="0.2">
      <c r="A122" s="46" t="s">
        <v>372</v>
      </c>
      <c r="B122" s="53">
        <v>0</v>
      </c>
      <c r="C122" s="51">
        <f>VLOOKUP($A112,'CBT Wages'!$B$6:$AE$48,25,0)</f>
        <v>1277</v>
      </c>
      <c r="D122" s="52"/>
      <c r="E122" s="38"/>
      <c r="F122" s="181">
        <f>SUM(C122:E122)</f>
        <v>1277</v>
      </c>
      <c r="G122" s="204"/>
      <c r="H122" s="51"/>
      <c r="I122" s="68"/>
      <c r="J122" s="198"/>
      <c r="K122" s="192"/>
      <c r="P122" s="19">
        <f t="shared" si="10"/>
        <v>2152</v>
      </c>
      <c r="Q122" s="19" t="e">
        <f>+J2152</f>
        <v>#REF!</v>
      </c>
      <c r="R122" s="71"/>
      <c r="T122" s="19" t="e">
        <f>VLOOKUP(R122,'CBT OT'!B54:V81,16,0)</f>
        <v>#N/A</v>
      </c>
      <c r="U122" s="19" t="e">
        <f t="shared" si="6"/>
        <v>#N/A</v>
      </c>
      <c r="V122" s="72" t="e">
        <f t="shared" si="7"/>
        <v>#REF!</v>
      </c>
    </row>
    <row r="123" spans="1:22" x14ac:dyDescent="0.2">
      <c r="A123" s="46" t="s">
        <v>374</v>
      </c>
      <c r="B123" s="53">
        <v>0</v>
      </c>
      <c r="C123" s="51">
        <f>VLOOKUP($A112,'CBT Wages'!$B$6:$AE$48,26,0)</f>
        <v>882</v>
      </c>
      <c r="D123" s="52"/>
      <c r="E123" s="38"/>
      <c r="F123" s="181">
        <f>SUM(C123:E123)</f>
        <v>882</v>
      </c>
      <c r="G123" s="204"/>
      <c r="H123" s="51"/>
      <c r="I123" s="68"/>
      <c r="J123" s="198"/>
      <c r="K123" s="192"/>
      <c r="P123" s="19">
        <f t="shared" si="10"/>
        <v>2170</v>
      </c>
      <c r="Q123" s="19" t="e">
        <f>+J2170</f>
        <v>#REF!</v>
      </c>
      <c r="R123" s="71"/>
      <c r="T123" s="19" t="e">
        <f>VLOOKUP(R123,'CBT OT'!B55:V82,16,0)</f>
        <v>#N/A</v>
      </c>
      <c r="U123" s="19" t="e">
        <f t="shared" si="6"/>
        <v>#N/A</v>
      </c>
      <c r="V123" s="72" t="e">
        <f t="shared" si="7"/>
        <v>#REF!</v>
      </c>
    </row>
    <row r="124" spans="1:22" x14ac:dyDescent="0.2">
      <c r="A124" s="54" t="s">
        <v>375</v>
      </c>
      <c r="B124" s="55"/>
      <c r="C124" s="185"/>
      <c r="D124" s="186"/>
      <c r="E124" s="42"/>
      <c r="F124" s="185">
        <f>SUM(D124:E124)</f>
        <v>0</v>
      </c>
      <c r="G124" s="208"/>
      <c r="H124" s="40"/>
      <c r="I124" s="69"/>
      <c r="J124" s="212"/>
      <c r="K124" s="194"/>
      <c r="P124" s="19">
        <f t="shared" si="10"/>
        <v>2188</v>
      </c>
      <c r="Q124" s="19" t="e">
        <f>+J2188</f>
        <v>#REF!</v>
      </c>
      <c r="R124" s="71"/>
      <c r="T124" s="19" t="e">
        <f>VLOOKUP(R124,'CBT OT'!B56:V83,16,0)</f>
        <v>#N/A</v>
      </c>
      <c r="U124" s="19" t="e">
        <f t="shared" si="6"/>
        <v>#N/A</v>
      </c>
      <c r="V124" s="72" t="e">
        <f t="shared" si="7"/>
        <v>#REF!</v>
      </c>
    </row>
    <row r="125" spans="1:22" x14ac:dyDescent="0.2">
      <c r="A125" s="56" t="s">
        <v>320</v>
      </c>
      <c r="B125" s="57">
        <f>SUM(B117:B124)</f>
        <v>17234</v>
      </c>
      <c r="C125" s="209">
        <f>SUM(C117:D124)</f>
        <v>17478</v>
      </c>
      <c r="D125" s="210"/>
      <c r="E125" s="58"/>
      <c r="F125" s="209">
        <f>SUM(F117:F124)+F115</f>
        <v>18494</v>
      </c>
      <c r="G125" s="211">
        <f t="shared" ref="G125" si="12">SUM(G117:G124)</f>
        <v>0</v>
      </c>
      <c r="H125" s="59"/>
      <c r="I125" s="70">
        <f>SUM(I117:I124)</f>
        <v>2076</v>
      </c>
      <c r="J125" s="57" t="s">
        <v>376</v>
      </c>
      <c r="K125" s="57" t="str">
        <f>VLOOKUP($A112,'CBT Wages'!$B$6:$AF$48,6,0)</f>
        <v>MHE</v>
      </c>
      <c r="P125" s="19">
        <f t="shared" si="10"/>
        <v>2206</v>
      </c>
      <c r="Q125" s="19" t="e">
        <f>+J2206</f>
        <v>#REF!</v>
      </c>
      <c r="R125" s="71"/>
      <c r="T125" s="19" t="e">
        <f>VLOOKUP(R125,'CBT OT'!B57:V84,16,0)</f>
        <v>#N/A</v>
      </c>
      <c r="U125" s="19" t="e">
        <f t="shared" si="6"/>
        <v>#N/A</v>
      </c>
      <c r="V125" s="72" t="e">
        <f t="shared" si="7"/>
        <v>#REF!</v>
      </c>
    </row>
    <row r="126" spans="1:22" x14ac:dyDescent="0.2">
      <c r="P126" s="19">
        <f t="shared" si="10"/>
        <v>2224</v>
      </c>
      <c r="Q126" s="19" t="e">
        <f>+J2224</f>
        <v>#REF!</v>
      </c>
      <c r="R126" s="71"/>
      <c r="T126" s="19" t="e">
        <f>VLOOKUP(R126,'CBT OT'!B58:V85,16,0)</f>
        <v>#N/A</v>
      </c>
      <c r="U126" s="19" t="e">
        <f t="shared" si="6"/>
        <v>#N/A</v>
      </c>
      <c r="V126" s="72" t="e">
        <f t="shared" si="7"/>
        <v>#REF!</v>
      </c>
    </row>
    <row r="127" spans="1:22" ht="15.75" x14ac:dyDescent="0.2">
      <c r="A127" s="20" t="s">
        <v>337</v>
      </c>
      <c r="B127" s="21"/>
      <c r="C127" s="21"/>
      <c r="D127" s="21"/>
      <c r="E127" s="167" t="str">
        <f>+$E$1</f>
        <v>Salary Slip Oct 2019</v>
      </c>
      <c r="F127" s="167"/>
      <c r="G127" s="167"/>
      <c r="H127" s="167"/>
      <c r="I127" s="167"/>
      <c r="J127" s="167"/>
      <c r="K127" s="168"/>
      <c r="P127" s="19">
        <f t="shared" si="10"/>
        <v>2242</v>
      </c>
      <c r="Q127" s="19" t="e">
        <f>+J2242</f>
        <v>#REF!</v>
      </c>
      <c r="R127" s="71"/>
      <c r="T127" s="19" t="e">
        <f>VLOOKUP(R127,'CBT OT'!B59:V86,16,0)</f>
        <v>#N/A</v>
      </c>
      <c r="U127" s="19" t="e">
        <f t="shared" si="6"/>
        <v>#N/A</v>
      </c>
      <c r="V127" s="72" t="e">
        <f t="shared" si="7"/>
        <v>#REF!</v>
      </c>
    </row>
    <row r="128" spans="1:22" x14ac:dyDescent="0.2">
      <c r="A128" s="22"/>
      <c r="C128" s="23" t="s">
        <v>339</v>
      </c>
      <c r="E128" s="23"/>
      <c r="F128" s="23"/>
      <c r="G128" s="23"/>
      <c r="H128" s="23"/>
      <c r="I128" s="23"/>
      <c r="J128" s="23"/>
      <c r="K128" s="60"/>
      <c r="P128" s="19">
        <f t="shared" si="10"/>
        <v>2260</v>
      </c>
      <c r="Q128" s="19" t="e">
        <f>+J2260</f>
        <v>#REF!</v>
      </c>
      <c r="R128" s="71"/>
      <c r="T128" s="19" t="e">
        <f>VLOOKUP(R128,'CBT OT'!B60:V87,16,0)</f>
        <v>#N/A</v>
      </c>
      <c r="U128" s="19" t="e">
        <f t="shared" si="6"/>
        <v>#N/A</v>
      </c>
      <c r="V128" s="72" t="e">
        <f t="shared" si="7"/>
        <v>#REF!</v>
      </c>
    </row>
    <row r="129" spans="1:22" x14ac:dyDescent="0.2">
      <c r="A129" s="24" t="s">
        <v>340</v>
      </c>
      <c r="B129" s="25" t="s">
        <v>341</v>
      </c>
      <c r="C129" s="26"/>
      <c r="D129" s="27" t="s">
        <v>342</v>
      </c>
      <c r="E129" s="28" t="s">
        <v>343</v>
      </c>
      <c r="F129" s="28" t="s">
        <v>344</v>
      </c>
      <c r="G129" s="28" t="s">
        <v>345</v>
      </c>
      <c r="H129" s="29" t="s">
        <v>346</v>
      </c>
      <c r="I129" s="61" t="s">
        <v>347</v>
      </c>
      <c r="J129" s="44"/>
      <c r="K129" s="62" t="s">
        <v>348</v>
      </c>
      <c r="P129" s="19">
        <f t="shared" si="10"/>
        <v>2278</v>
      </c>
      <c r="Q129" s="19" t="e">
        <f>+J2278</f>
        <v>#REF!</v>
      </c>
      <c r="R129" s="71"/>
      <c r="T129" s="19" t="e">
        <f>VLOOKUP(R129,'CBT OT'!B61:V88,16,0)</f>
        <v>#N/A</v>
      </c>
      <c r="U129" s="19" t="e">
        <f t="shared" si="6"/>
        <v>#N/A</v>
      </c>
      <c r="V129" s="72" t="e">
        <f t="shared" si="7"/>
        <v>#REF!</v>
      </c>
    </row>
    <row r="130" spans="1:22" x14ac:dyDescent="0.2">
      <c r="A130" s="30">
        <f>+'CBT Wages'!B12</f>
        <v>3562016855</v>
      </c>
      <c r="B130" s="124" t="str">
        <f>VLOOKUP($A130,'CBT Wages'!$B$6:$AE$48,8,0)</f>
        <v>100693286743</v>
      </c>
      <c r="C130" s="26"/>
      <c r="D130" s="31" t="str">
        <f>VLOOKUP($A130,'CBT Wages'!$B$6:$AE$48,9,0)</f>
        <v>6924189334</v>
      </c>
      <c r="E130" s="31">
        <f>VLOOKUP($A130,'CBT Wages'!$B$6:$AE$48,10,0)</f>
        <v>27</v>
      </c>
      <c r="F130" s="31">
        <f>VLOOKUP($A130,'CBT Wages'!$B$6:$AE$48,14,0)</f>
        <v>27</v>
      </c>
      <c r="G130" s="32">
        <f>VLOOKUP($A130,'CBT Wages'!$B$6:$AE$48,5,0)</f>
        <v>43344</v>
      </c>
      <c r="H130" s="33" t="s">
        <v>349</v>
      </c>
      <c r="I130" s="64">
        <v>0</v>
      </c>
      <c r="J130" s="65"/>
      <c r="K130" s="64">
        <v>0</v>
      </c>
      <c r="P130" s="19">
        <f t="shared" si="10"/>
        <v>2296</v>
      </c>
      <c r="Q130" s="19" t="e">
        <f>+J2296</f>
        <v>#REF!</v>
      </c>
      <c r="R130" s="71"/>
      <c r="T130" s="19" t="e">
        <f>VLOOKUP(R130,'CBT OT'!B62:V89,16,0)</f>
        <v>#N/A</v>
      </c>
      <c r="U130" s="19" t="e">
        <f t="shared" si="6"/>
        <v>#N/A</v>
      </c>
      <c r="V130" s="72" t="e">
        <f t="shared" si="7"/>
        <v>#REF!</v>
      </c>
    </row>
    <row r="131" spans="1:22" x14ac:dyDescent="0.2">
      <c r="A131" s="34" t="s">
        <v>350</v>
      </c>
      <c r="B131" s="31" t="str">
        <f>VLOOKUP($A130,'CBT Wages'!$B$6:$AE$48,3,0)</f>
        <v>Amit Kumar</v>
      </c>
      <c r="C131" s="21"/>
      <c r="D131" s="21"/>
      <c r="E131" s="35"/>
      <c r="F131" s="35"/>
      <c r="G131" s="35"/>
      <c r="H131" s="213" t="s">
        <v>351</v>
      </c>
      <c r="I131" s="187">
        <v>0</v>
      </c>
      <c r="J131" s="206"/>
      <c r="K131" s="187">
        <v>0</v>
      </c>
      <c r="P131" s="19">
        <f t="shared" si="10"/>
        <v>2314</v>
      </c>
      <c r="Q131" s="19" t="e">
        <f>+J2314</f>
        <v>#REF!</v>
      </c>
      <c r="R131" s="71"/>
      <c r="T131" s="19" t="e">
        <f>VLOOKUP(R131,'CBT OT'!B63:V90,16,0)</f>
        <v>#N/A</v>
      </c>
      <c r="U131" s="19" t="e">
        <f t="shared" si="6"/>
        <v>#N/A</v>
      </c>
      <c r="V131" s="72" t="e">
        <f t="shared" si="7"/>
        <v>#REF!</v>
      </c>
    </row>
    <row r="132" spans="1:22" x14ac:dyDescent="0.2">
      <c r="A132" s="36" t="s">
        <v>352</v>
      </c>
      <c r="B132" s="27" t="str">
        <f>VLOOKUP($A130,'CBT Wages'!$B$6:$AE$48,4,0)</f>
        <v>Narsingh Lal</v>
      </c>
      <c r="C132" s="21"/>
      <c r="D132" s="21"/>
      <c r="E132" s="28" t="s">
        <v>322</v>
      </c>
      <c r="F132" s="37">
        <f>VLOOKUP($A130,'CBT OT'!$B$6:$O$429,9,0)</f>
        <v>1.62</v>
      </c>
      <c r="G132" s="38"/>
      <c r="H132" s="194"/>
      <c r="I132" s="188"/>
      <c r="J132" s="207"/>
      <c r="K132" s="188"/>
      <c r="P132" s="19">
        <f t="shared" si="10"/>
        <v>2332</v>
      </c>
      <c r="Q132" s="19" t="e">
        <f>+J2332</f>
        <v>#REF!</v>
      </c>
      <c r="R132" s="71"/>
      <c r="T132" s="19" t="e">
        <f>VLOOKUP(R132,'CBT OT'!B64:V91,16,0)</f>
        <v>#N/A</v>
      </c>
      <c r="U132" s="19" t="e">
        <f t="shared" ref="U132:U136" si="13">+S132+T132</f>
        <v>#N/A</v>
      </c>
      <c r="V132" s="72" t="e">
        <f t="shared" ref="V132:V136" si="14">+Q132-U132</f>
        <v>#REF!</v>
      </c>
    </row>
    <row r="133" spans="1:22" x14ac:dyDescent="0.2">
      <c r="A133" s="39" t="s">
        <v>353</v>
      </c>
      <c r="B133" s="40" t="e">
        <f>VLOOKUP($A130,'CBT Wages'!$B$6:$AR$48,44,0)</f>
        <v>#REF!</v>
      </c>
      <c r="C133" s="41"/>
      <c r="D133" s="41"/>
      <c r="E133" s="35" t="s">
        <v>354</v>
      </c>
      <c r="F133" s="37">
        <f>VLOOKUP($A130,'CBT OT'!$B$6:$V$429,16,0)</f>
        <v>266</v>
      </c>
      <c r="G133" s="42"/>
      <c r="H133" s="43" t="s">
        <v>355</v>
      </c>
      <c r="I133" s="66">
        <v>0</v>
      </c>
      <c r="J133" s="67"/>
      <c r="K133" s="66">
        <v>0</v>
      </c>
      <c r="P133" s="19">
        <f t="shared" si="10"/>
        <v>2350</v>
      </c>
      <c r="Q133" s="19" t="e">
        <f>+J2350</f>
        <v>#REF!</v>
      </c>
      <c r="R133" s="71"/>
      <c r="T133" s="19" t="e">
        <f>VLOOKUP(R133,'CBT OT'!B65:V92,16,0)</f>
        <v>#N/A</v>
      </c>
      <c r="U133" s="19" t="e">
        <f t="shared" si="13"/>
        <v>#N/A</v>
      </c>
      <c r="V133" s="72" t="e">
        <f t="shared" si="14"/>
        <v>#REF!</v>
      </c>
    </row>
    <row r="134" spans="1:22" ht="12.75" customHeight="1" x14ac:dyDescent="0.2">
      <c r="A134" s="169" t="s">
        <v>356</v>
      </c>
      <c r="B134" s="197"/>
      <c r="C134" s="198" t="s">
        <v>357</v>
      </c>
      <c r="D134" s="192"/>
      <c r="E134" s="45"/>
      <c r="F134" s="199" t="s">
        <v>358</v>
      </c>
      <c r="G134" s="192"/>
      <c r="H134" s="200" t="s">
        <v>359</v>
      </c>
      <c r="I134" s="201"/>
      <c r="J134" s="175" t="s">
        <v>360</v>
      </c>
      <c r="K134" s="176"/>
      <c r="P134" s="19">
        <f t="shared" si="10"/>
        <v>2368</v>
      </c>
      <c r="Q134" s="19" t="e">
        <f>+J2368</f>
        <v>#REF!</v>
      </c>
      <c r="R134" s="71"/>
      <c r="T134" s="19" t="e">
        <f>VLOOKUP(R134,'CBT OT'!B66:V93,16,0)</f>
        <v>#N/A</v>
      </c>
      <c r="U134" s="19" t="e">
        <f t="shared" si="13"/>
        <v>#N/A</v>
      </c>
      <c r="V134" s="72" t="e">
        <f t="shared" si="14"/>
        <v>#REF!</v>
      </c>
    </row>
    <row r="135" spans="1:22" x14ac:dyDescent="0.2">
      <c r="A135" s="46" t="s">
        <v>361</v>
      </c>
      <c r="B135" s="47">
        <f>VLOOKUP($A130,'CBT Wages'!$B$6:$AE$48,15,0)</f>
        <v>17234</v>
      </c>
      <c r="C135" s="31">
        <f>VLOOKUP($A130,'CBT Wages'!$B$6:$AE$48,20,0)</f>
        <v>17234</v>
      </c>
      <c r="D135" s="48"/>
      <c r="E135" s="49"/>
      <c r="F135" s="177">
        <f>SUM(C135:E135)</f>
        <v>17234</v>
      </c>
      <c r="G135" s="202"/>
      <c r="H135" s="34" t="s">
        <v>362</v>
      </c>
      <c r="I135" s="26">
        <f>VLOOKUP($A130,'CBT Wages'!$B$6:$AE$48,29,0)</f>
        <v>2187</v>
      </c>
      <c r="J135" s="203"/>
      <c r="K135" s="180"/>
      <c r="P135" s="19">
        <f t="shared" si="10"/>
        <v>2386</v>
      </c>
      <c r="Q135" s="19" t="e">
        <f>+J2386</f>
        <v>#REF!</v>
      </c>
      <c r="R135" s="71"/>
      <c r="T135" s="19" t="e">
        <f>VLOOKUP(R135,'CBT OT'!B67:V94,16,0)</f>
        <v>#N/A</v>
      </c>
      <c r="U135" s="19" t="e">
        <f t="shared" si="13"/>
        <v>#N/A</v>
      </c>
      <c r="V135" s="72" t="e">
        <f t="shared" si="14"/>
        <v>#REF!</v>
      </c>
    </row>
    <row r="136" spans="1:22" ht="14.25" x14ac:dyDescent="0.2">
      <c r="A136" s="46" t="s">
        <v>363</v>
      </c>
      <c r="B136" s="50">
        <f>VLOOKUP($A130,'CBT Wages'!$B$6:$AE$48,16,0)</f>
        <v>0</v>
      </c>
      <c r="C136" s="51">
        <f>VLOOKUP($A130,'CBT Wages'!$B$6:$AE$48,21,0)</f>
        <v>0</v>
      </c>
      <c r="D136" s="52"/>
      <c r="E136" s="38"/>
      <c r="F136" s="181">
        <f>SUM(C136:E136)</f>
        <v>0</v>
      </c>
      <c r="G136" s="204"/>
      <c r="H136" s="36" t="s">
        <v>364</v>
      </c>
      <c r="I136" s="68">
        <f>VLOOKUP($A130,'CBT Wages'!$B$6:$AE$48,28,0)</f>
        <v>148</v>
      </c>
      <c r="J136" s="205">
        <f>F143-I143</f>
        <v>17594</v>
      </c>
      <c r="K136" s="184"/>
      <c r="P136" s="19">
        <f t="shared" si="10"/>
        <v>2404</v>
      </c>
      <c r="Q136" s="19" t="e">
        <f>+J2404</f>
        <v>#REF!</v>
      </c>
      <c r="R136" s="71"/>
      <c r="T136" s="19" t="e">
        <f>VLOOKUP(R136,'CBT OT'!B68:V95,16,0)</f>
        <v>#N/A</v>
      </c>
      <c r="U136" s="19" t="e">
        <f t="shared" si="13"/>
        <v>#N/A</v>
      </c>
      <c r="V136" s="72" t="e">
        <f t="shared" si="14"/>
        <v>#REF!</v>
      </c>
    </row>
    <row r="137" spans="1:22" ht="12.75" customHeight="1" x14ac:dyDescent="0.2">
      <c r="A137" s="46" t="s">
        <v>365</v>
      </c>
      <c r="B137" s="50">
        <f>VLOOKUP($A130,'CBT Wages'!$B$6:$AE$48,17,0)</f>
        <v>0</v>
      </c>
      <c r="C137" s="51">
        <f>VLOOKUP($A130,'CBT Wages'!$B$6:$AE$48,22,0)</f>
        <v>0</v>
      </c>
      <c r="D137" s="52"/>
      <c r="E137" s="38"/>
      <c r="F137" s="181">
        <f>SUM(C137:E137)</f>
        <v>0</v>
      </c>
      <c r="G137" s="204"/>
      <c r="H137" s="36" t="s">
        <v>366</v>
      </c>
      <c r="I137" s="68">
        <f>VLOOKUP($A130,'CBT Wages'!$B$6:$AE$48,30,0)</f>
        <v>0</v>
      </c>
      <c r="J137" s="201" t="s">
        <v>367</v>
      </c>
      <c r="K137" s="190"/>
    </row>
    <row r="138" spans="1:22" x14ac:dyDescent="0.2">
      <c r="A138" s="46" t="s">
        <v>368</v>
      </c>
      <c r="B138" s="50">
        <v>0</v>
      </c>
      <c r="C138" s="51">
        <v>0</v>
      </c>
      <c r="D138" s="52"/>
      <c r="E138" s="38"/>
      <c r="F138" s="181">
        <f>SUM(D138:E138)</f>
        <v>0</v>
      </c>
      <c r="G138" s="204"/>
      <c r="H138" s="36" t="s">
        <v>369</v>
      </c>
      <c r="I138" s="68"/>
      <c r="J138" s="198"/>
      <c r="K138" s="192"/>
    </row>
    <row r="139" spans="1:22" x14ac:dyDescent="0.2">
      <c r="A139" s="46" t="s">
        <v>370</v>
      </c>
      <c r="B139" s="50">
        <f>VLOOKUP($A130,'CBT Wages'!$B$6:$AE$48,18,0)</f>
        <v>0</v>
      </c>
      <c r="C139" s="51">
        <f>VLOOKUP($A130,'CBT Wages'!$B$6:$AE$48,23,0)</f>
        <v>0</v>
      </c>
      <c r="D139" s="52"/>
      <c r="E139" s="38"/>
      <c r="F139" s="181">
        <f>SUM(C139:E139)</f>
        <v>0</v>
      </c>
      <c r="G139" s="204"/>
      <c r="H139" s="36" t="s">
        <v>371</v>
      </c>
      <c r="I139" s="68"/>
      <c r="J139" s="198"/>
      <c r="K139" s="192"/>
    </row>
    <row r="140" spans="1:22" x14ac:dyDescent="0.2">
      <c r="A140" s="46" t="s">
        <v>372</v>
      </c>
      <c r="B140" s="53">
        <v>0</v>
      </c>
      <c r="C140" s="51">
        <f>VLOOKUP($A130,'CBT Wages'!$B$6:$AE$48,25,0)</f>
        <v>1436</v>
      </c>
      <c r="D140" s="52"/>
      <c r="E140" s="38"/>
      <c r="F140" s="181">
        <f>SUM(C140:E140)</f>
        <v>1436</v>
      </c>
      <c r="G140" s="204"/>
      <c r="H140" s="51"/>
      <c r="I140" s="68"/>
      <c r="J140" s="198"/>
      <c r="K140" s="192"/>
    </row>
    <row r="141" spans="1:22" x14ac:dyDescent="0.2">
      <c r="A141" s="46" t="s">
        <v>374</v>
      </c>
      <c r="B141" s="53">
        <v>0</v>
      </c>
      <c r="C141" s="51">
        <f>VLOOKUP($A130,'CBT Wages'!$B$6:$AE$48,26,0)</f>
        <v>993</v>
      </c>
      <c r="D141" s="52"/>
      <c r="E141" s="38"/>
      <c r="F141" s="181">
        <f>SUM(C141:E141)</f>
        <v>993</v>
      </c>
      <c r="G141" s="204"/>
      <c r="H141" s="51"/>
      <c r="I141" s="68"/>
      <c r="J141" s="198"/>
      <c r="K141" s="192"/>
    </row>
    <row r="142" spans="1:22" x14ac:dyDescent="0.2">
      <c r="A142" s="54" t="s">
        <v>375</v>
      </c>
      <c r="B142" s="55"/>
      <c r="C142" s="185"/>
      <c r="D142" s="186"/>
      <c r="E142" s="42"/>
      <c r="F142" s="185">
        <f>SUM(D142:E142)</f>
        <v>0</v>
      </c>
      <c r="G142" s="208"/>
      <c r="H142" s="40"/>
      <c r="I142" s="69"/>
      <c r="J142" s="212"/>
      <c r="K142" s="194"/>
    </row>
    <row r="143" spans="1:22" x14ac:dyDescent="0.2">
      <c r="A143" s="56" t="s">
        <v>320</v>
      </c>
      <c r="B143" s="57">
        <f>SUM(B135:B142)</f>
        <v>17234</v>
      </c>
      <c r="C143" s="209">
        <f>SUM(C135:D142)</f>
        <v>19663</v>
      </c>
      <c r="D143" s="210"/>
      <c r="E143" s="58"/>
      <c r="F143" s="209">
        <f>SUM(F135:F142)+F133</f>
        <v>19929</v>
      </c>
      <c r="G143" s="211">
        <f t="shared" ref="G143" si="15">SUM(G135:G142)</f>
        <v>0</v>
      </c>
      <c r="H143" s="59"/>
      <c r="I143" s="70">
        <f>SUM(I135:I142)</f>
        <v>2335</v>
      </c>
      <c r="J143" s="57" t="s">
        <v>376</v>
      </c>
      <c r="K143" s="57" t="str">
        <f>VLOOKUP($A130,'CBT Wages'!$B$6:$AF$48,6,0)</f>
        <v>Material Handler</v>
      </c>
    </row>
    <row r="145" spans="1:11" ht="15.75" x14ac:dyDescent="0.2">
      <c r="A145" s="20" t="s">
        <v>337</v>
      </c>
      <c r="B145" s="21"/>
      <c r="C145" s="21"/>
      <c r="D145" s="21"/>
      <c r="E145" s="167" t="str">
        <f>+$E$1</f>
        <v>Salary Slip Oct 2019</v>
      </c>
      <c r="F145" s="167"/>
      <c r="G145" s="167"/>
      <c r="H145" s="167"/>
      <c r="I145" s="167"/>
      <c r="J145" s="167"/>
      <c r="K145" s="168"/>
    </row>
    <row r="146" spans="1:11" x14ac:dyDescent="0.2">
      <c r="A146" s="22"/>
      <c r="C146" s="23" t="s">
        <v>339</v>
      </c>
      <c r="E146" s="23"/>
      <c r="F146" s="23"/>
      <c r="G146" s="23"/>
      <c r="H146" s="23"/>
      <c r="I146" s="23"/>
      <c r="J146" s="23"/>
      <c r="K146" s="60"/>
    </row>
    <row r="147" spans="1:11" x14ac:dyDescent="0.2">
      <c r="A147" s="24" t="s">
        <v>340</v>
      </c>
      <c r="B147" s="25" t="s">
        <v>341</v>
      </c>
      <c r="C147" s="26"/>
      <c r="D147" s="27" t="s">
        <v>342</v>
      </c>
      <c r="E147" s="28" t="s">
        <v>343</v>
      </c>
      <c r="F147" s="28" t="s">
        <v>344</v>
      </c>
      <c r="G147" s="28" t="s">
        <v>345</v>
      </c>
      <c r="H147" s="29" t="s">
        <v>346</v>
      </c>
      <c r="I147" s="61" t="s">
        <v>347</v>
      </c>
      <c r="J147" s="44"/>
      <c r="K147" s="62" t="s">
        <v>348</v>
      </c>
    </row>
    <row r="148" spans="1:11" x14ac:dyDescent="0.2">
      <c r="A148" s="30">
        <f>+'CBT Wages'!B13</f>
        <v>3562016859</v>
      </c>
      <c r="B148" s="31" t="str">
        <f>VLOOKUP($A148,'CBT Wages'!$B$6:$AE$48,8,0)</f>
        <v>100602011514</v>
      </c>
      <c r="C148" s="26"/>
      <c r="D148" s="31" t="str">
        <f>VLOOKUP($A148,'CBT Wages'!$B$6:$AE$48,9,0)</f>
        <v>6925327635</v>
      </c>
      <c r="E148" s="31">
        <f>VLOOKUP($A148,'CBT Wages'!$B$6:$AE$48,10,0)</f>
        <v>27</v>
      </c>
      <c r="F148" s="31">
        <f>VLOOKUP($A148,'CBT Wages'!$B$6:$AE$48,14,0)</f>
        <v>27</v>
      </c>
      <c r="G148" s="32">
        <f>VLOOKUP($A148,'CBT Wages'!$B$6:$AE$48,5,0)</f>
        <v>43344</v>
      </c>
      <c r="H148" s="33" t="s">
        <v>349</v>
      </c>
      <c r="I148" s="64">
        <v>0</v>
      </c>
      <c r="J148" s="65"/>
      <c r="K148" s="64">
        <v>0</v>
      </c>
    </row>
    <row r="149" spans="1:11" x14ac:dyDescent="0.2">
      <c r="A149" s="34" t="s">
        <v>350</v>
      </c>
      <c r="B149" s="31" t="str">
        <f>VLOOKUP($A148,'CBT Wages'!$B$6:$AE$48,3,0)</f>
        <v>Ravi Singh</v>
      </c>
      <c r="C149" s="21"/>
      <c r="D149" s="21"/>
      <c r="E149" s="35"/>
      <c r="F149" s="35"/>
      <c r="G149" s="35"/>
      <c r="H149" s="213" t="s">
        <v>351</v>
      </c>
      <c r="I149" s="187">
        <v>0</v>
      </c>
      <c r="J149" s="206"/>
      <c r="K149" s="187">
        <v>0</v>
      </c>
    </row>
    <row r="150" spans="1:11" x14ac:dyDescent="0.2">
      <c r="A150" s="36" t="s">
        <v>352</v>
      </c>
      <c r="B150" s="27" t="str">
        <f>VLOOKUP($A148,'CBT Wages'!$B$6:$AE$48,4,0)</f>
        <v>Chandrma Singh</v>
      </c>
      <c r="C150" s="21"/>
      <c r="D150" s="21"/>
      <c r="E150" s="28" t="s">
        <v>322</v>
      </c>
      <c r="F150" s="37">
        <f>VLOOKUP($A148,'CBT OT'!$B$6:$O$429,9,0)</f>
        <v>9.82</v>
      </c>
      <c r="G150" s="38"/>
      <c r="H150" s="194"/>
      <c r="I150" s="188"/>
      <c r="J150" s="207"/>
      <c r="K150" s="188"/>
    </row>
    <row r="151" spans="1:11" x14ac:dyDescent="0.2">
      <c r="A151" s="39" t="s">
        <v>353</v>
      </c>
      <c r="B151" s="40" t="e">
        <f>VLOOKUP($A148,'CBT Wages'!$B$6:$AR$48,44,0)</f>
        <v>#REF!</v>
      </c>
      <c r="C151" s="41"/>
      <c r="D151" s="41"/>
      <c r="E151" s="35" t="s">
        <v>354</v>
      </c>
      <c r="F151" s="37">
        <f>VLOOKUP($A148,'CBT OT'!$B$6:$V$429,16,0)</f>
        <v>1617</v>
      </c>
      <c r="G151" s="42"/>
      <c r="H151" s="43" t="s">
        <v>355</v>
      </c>
      <c r="I151" s="66">
        <v>0</v>
      </c>
      <c r="J151" s="67"/>
      <c r="K151" s="66">
        <v>0</v>
      </c>
    </row>
    <row r="152" spans="1:11" ht="12.75" customHeight="1" x14ac:dyDescent="0.2">
      <c r="A152" s="169" t="s">
        <v>356</v>
      </c>
      <c r="B152" s="197"/>
      <c r="C152" s="198" t="s">
        <v>357</v>
      </c>
      <c r="D152" s="192"/>
      <c r="E152" s="45"/>
      <c r="F152" s="199" t="s">
        <v>358</v>
      </c>
      <c r="G152" s="192"/>
      <c r="H152" s="200" t="s">
        <v>359</v>
      </c>
      <c r="I152" s="201"/>
      <c r="J152" s="175" t="s">
        <v>360</v>
      </c>
      <c r="K152" s="176"/>
    </row>
    <row r="153" spans="1:11" x14ac:dyDescent="0.2">
      <c r="A153" s="46" t="s">
        <v>361</v>
      </c>
      <c r="B153" s="47">
        <f>VLOOKUP($A148,'CBT Wages'!$B$6:$AE$48,15,0)</f>
        <v>17234</v>
      </c>
      <c r="C153" s="31">
        <f>VLOOKUP($A148,'CBT Wages'!$B$6:$AE$48,20,0)</f>
        <v>17234</v>
      </c>
      <c r="D153" s="48"/>
      <c r="E153" s="49"/>
      <c r="F153" s="177">
        <f>SUM(C153:E153)</f>
        <v>17234</v>
      </c>
      <c r="G153" s="202"/>
      <c r="H153" s="34" t="s">
        <v>362</v>
      </c>
      <c r="I153" s="26">
        <f>VLOOKUP($A148,'CBT Wages'!$B$6:$AE$48,29,0)</f>
        <v>2187</v>
      </c>
      <c r="J153" s="203"/>
      <c r="K153" s="180"/>
    </row>
    <row r="154" spans="1:11" ht="14.25" x14ac:dyDescent="0.2">
      <c r="A154" s="46" t="s">
        <v>363</v>
      </c>
      <c r="B154" s="50">
        <f>VLOOKUP($A148,'CBT Wages'!$B$6:$AE$48,16,0)</f>
        <v>0</v>
      </c>
      <c r="C154" s="51">
        <f>VLOOKUP($A148,'CBT Wages'!$B$6:$AE$48,21,0)</f>
        <v>0</v>
      </c>
      <c r="D154" s="52"/>
      <c r="E154" s="38"/>
      <c r="F154" s="181">
        <f>SUM(C154:E154)</f>
        <v>0</v>
      </c>
      <c r="G154" s="204"/>
      <c r="H154" s="36" t="s">
        <v>364</v>
      </c>
      <c r="I154" s="68">
        <f>VLOOKUP($A148,'CBT Wages'!$B$6:$AE$48,28,0)</f>
        <v>148</v>
      </c>
      <c r="J154" s="205">
        <f>F161-I161</f>
        <v>18945</v>
      </c>
      <c r="K154" s="184"/>
    </row>
    <row r="155" spans="1:11" ht="12.75" customHeight="1" x14ac:dyDescent="0.2">
      <c r="A155" s="46" t="s">
        <v>365</v>
      </c>
      <c r="B155" s="50">
        <f>VLOOKUP($A148,'CBT Wages'!$B$6:$AE$48,17,0)</f>
        <v>0</v>
      </c>
      <c r="C155" s="51">
        <f>VLOOKUP($A148,'CBT Wages'!$B$6:$AE$48,22,0)</f>
        <v>0</v>
      </c>
      <c r="D155" s="52"/>
      <c r="E155" s="38"/>
      <c r="F155" s="181">
        <f>SUM(C155:E155)</f>
        <v>0</v>
      </c>
      <c r="G155" s="204"/>
      <c r="H155" s="36" t="s">
        <v>366</v>
      </c>
      <c r="I155" s="68">
        <f>VLOOKUP($A148,'CBT Wages'!$B$6:$AE$48,30,0)</f>
        <v>0</v>
      </c>
      <c r="J155" s="201" t="s">
        <v>367</v>
      </c>
      <c r="K155" s="190"/>
    </row>
    <row r="156" spans="1:11" x14ac:dyDescent="0.2">
      <c r="A156" s="46" t="s">
        <v>368</v>
      </c>
      <c r="B156" s="50">
        <v>0</v>
      </c>
      <c r="C156" s="51">
        <v>0</v>
      </c>
      <c r="D156" s="52"/>
      <c r="E156" s="38"/>
      <c r="F156" s="181">
        <f>SUM(D156:E156)</f>
        <v>0</v>
      </c>
      <c r="G156" s="204"/>
      <c r="H156" s="36" t="s">
        <v>369</v>
      </c>
      <c r="I156" s="68"/>
      <c r="J156" s="198"/>
      <c r="K156" s="192"/>
    </row>
    <row r="157" spans="1:11" x14ac:dyDescent="0.2">
      <c r="A157" s="46" t="s">
        <v>370</v>
      </c>
      <c r="B157" s="50">
        <f>VLOOKUP($A148,'CBT Wages'!$B$6:$AE$48,18,0)</f>
        <v>0</v>
      </c>
      <c r="C157" s="51">
        <f>VLOOKUP($A148,'CBT Wages'!$B$6:$AE$48,23,0)</f>
        <v>0</v>
      </c>
      <c r="D157" s="52"/>
      <c r="E157" s="38"/>
      <c r="F157" s="181">
        <f>SUM(C157:E157)</f>
        <v>0</v>
      </c>
      <c r="G157" s="204"/>
      <c r="H157" s="36" t="s">
        <v>371</v>
      </c>
      <c r="I157" s="68"/>
      <c r="J157" s="198"/>
      <c r="K157" s="192"/>
    </row>
    <row r="158" spans="1:11" x14ac:dyDescent="0.2">
      <c r="A158" s="46" t="s">
        <v>372</v>
      </c>
      <c r="B158" s="53">
        <v>0</v>
      </c>
      <c r="C158" s="51">
        <f>VLOOKUP($A148,'CBT Wages'!$B$6:$AE$48,25,0)</f>
        <v>1436</v>
      </c>
      <c r="D158" s="52"/>
      <c r="E158" s="38"/>
      <c r="F158" s="181">
        <f>SUM(C158:E158)</f>
        <v>1436</v>
      </c>
      <c r="G158" s="204"/>
      <c r="H158" s="51"/>
      <c r="I158" s="68"/>
      <c r="J158" s="198"/>
      <c r="K158" s="192"/>
    </row>
    <row r="159" spans="1:11" x14ac:dyDescent="0.2">
      <c r="A159" s="46" t="s">
        <v>374</v>
      </c>
      <c r="B159" s="53">
        <v>0</v>
      </c>
      <c r="C159" s="51">
        <f>VLOOKUP($A148,'CBT Wages'!$B$6:$AE$48,26,0)</f>
        <v>993</v>
      </c>
      <c r="D159" s="52"/>
      <c r="E159" s="38"/>
      <c r="F159" s="181">
        <f>SUM(C159:E159)</f>
        <v>993</v>
      </c>
      <c r="G159" s="204"/>
      <c r="H159" s="51"/>
      <c r="I159" s="68"/>
      <c r="J159" s="198"/>
      <c r="K159" s="192"/>
    </row>
    <row r="160" spans="1:11" x14ac:dyDescent="0.2">
      <c r="A160" s="54" t="s">
        <v>375</v>
      </c>
      <c r="B160" s="55"/>
      <c r="C160" s="185"/>
      <c r="D160" s="186"/>
      <c r="E160" s="42"/>
      <c r="F160" s="185">
        <f>SUM(D160:E160)</f>
        <v>0</v>
      </c>
      <c r="G160" s="208"/>
      <c r="H160" s="40"/>
      <c r="I160" s="69"/>
      <c r="J160" s="212"/>
      <c r="K160" s="194"/>
    </row>
    <row r="161" spans="1:11" x14ac:dyDescent="0.2">
      <c r="A161" s="56" t="s">
        <v>320</v>
      </c>
      <c r="B161" s="57">
        <f>SUM(B153:B160)</f>
        <v>17234</v>
      </c>
      <c r="C161" s="209">
        <f>SUM(C153:D160)</f>
        <v>19663</v>
      </c>
      <c r="D161" s="210"/>
      <c r="E161" s="58"/>
      <c r="F161" s="209">
        <f>SUM(F153:F160)+F151</f>
        <v>21280</v>
      </c>
      <c r="G161" s="211">
        <f t="shared" ref="G161" si="16">SUM(G153:G160)</f>
        <v>0</v>
      </c>
      <c r="H161" s="59"/>
      <c r="I161" s="70">
        <f>SUM(I153:I160)</f>
        <v>2335</v>
      </c>
      <c r="J161" s="57" t="s">
        <v>376</v>
      </c>
      <c r="K161" s="57" t="str">
        <f>VLOOKUP($A148,'CBT Wages'!$B$6:$AF$48,6,0)</f>
        <v>MHE</v>
      </c>
    </row>
    <row r="163" spans="1:11" ht="15.75" x14ac:dyDescent="0.2">
      <c r="A163" s="20" t="s">
        <v>337</v>
      </c>
      <c r="B163" s="21"/>
      <c r="C163" s="21"/>
      <c r="D163" s="21"/>
      <c r="E163" s="167" t="str">
        <f>+$E$1</f>
        <v>Salary Slip Oct 2019</v>
      </c>
      <c r="F163" s="167"/>
      <c r="G163" s="167"/>
      <c r="H163" s="167"/>
      <c r="I163" s="167"/>
      <c r="J163" s="167"/>
      <c r="K163" s="168"/>
    </row>
    <row r="164" spans="1:11" x14ac:dyDescent="0.2">
      <c r="A164" s="22"/>
      <c r="C164" s="23" t="s">
        <v>339</v>
      </c>
      <c r="E164" s="23"/>
      <c r="F164" s="23"/>
      <c r="G164" s="23"/>
      <c r="H164" s="23"/>
      <c r="I164" s="23"/>
      <c r="J164" s="23"/>
      <c r="K164" s="60"/>
    </row>
    <row r="165" spans="1:11" x14ac:dyDescent="0.2">
      <c r="A165" s="24" t="s">
        <v>340</v>
      </c>
      <c r="B165" s="25" t="s">
        <v>341</v>
      </c>
      <c r="C165" s="26"/>
      <c r="D165" s="27" t="s">
        <v>342</v>
      </c>
      <c r="E165" s="28" t="s">
        <v>343</v>
      </c>
      <c r="F165" s="28" t="s">
        <v>344</v>
      </c>
      <c r="G165" s="28" t="s">
        <v>345</v>
      </c>
      <c r="H165" s="29" t="s">
        <v>346</v>
      </c>
      <c r="I165" s="61" t="s">
        <v>347</v>
      </c>
      <c r="J165" s="44"/>
      <c r="K165" s="62" t="s">
        <v>348</v>
      </c>
    </row>
    <row r="166" spans="1:11" x14ac:dyDescent="0.2">
      <c r="A166" s="30" t="e">
        <f>+'CBT Wages'!#REF!</f>
        <v>#REF!</v>
      </c>
      <c r="B166" s="124" t="e">
        <f>VLOOKUP($A166,'CBT Wages'!$B$6:$AE$48,8,0)</f>
        <v>#REF!</v>
      </c>
      <c r="C166" s="26"/>
      <c r="D166" s="31" t="e">
        <f>VLOOKUP($A166,'CBT Wages'!$B$6:$AE$48,9,0)</f>
        <v>#REF!</v>
      </c>
      <c r="E166" s="31" t="e">
        <f>VLOOKUP($A166,'CBT Wages'!$B$6:$AE$48,10,0)</f>
        <v>#REF!</v>
      </c>
      <c r="F166" s="31" t="e">
        <f>VLOOKUP($A166,'CBT Wages'!$B$6:$AE$48,14,0)</f>
        <v>#REF!</v>
      </c>
      <c r="G166" s="32" t="e">
        <f>VLOOKUP($A166,'CBT Wages'!$B$6:$AE$48,5,0)</f>
        <v>#REF!</v>
      </c>
      <c r="H166" s="33" t="s">
        <v>349</v>
      </c>
      <c r="I166" s="64">
        <v>0</v>
      </c>
      <c r="J166" s="65"/>
      <c r="K166" s="64">
        <v>0</v>
      </c>
    </row>
    <row r="167" spans="1:11" x14ac:dyDescent="0.2">
      <c r="A167" s="34" t="s">
        <v>350</v>
      </c>
      <c r="B167" s="31" t="e">
        <f>VLOOKUP($A166,'CBT Wages'!$B$6:$AE$48,3,0)</f>
        <v>#REF!</v>
      </c>
      <c r="C167" s="21"/>
      <c r="D167" s="21"/>
      <c r="E167" s="35"/>
      <c r="F167" s="35"/>
      <c r="G167" s="35"/>
      <c r="H167" s="213" t="s">
        <v>351</v>
      </c>
      <c r="I167" s="187">
        <v>0</v>
      </c>
      <c r="J167" s="206"/>
      <c r="K167" s="187">
        <v>0</v>
      </c>
    </row>
    <row r="168" spans="1:11" x14ac:dyDescent="0.2">
      <c r="A168" s="36" t="s">
        <v>352</v>
      </c>
      <c r="B168" s="27" t="e">
        <f>VLOOKUP($A166,'CBT Wages'!$B$6:$AE$48,4,0)</f>
        <v>#REF!</v>
      </c>
      <c r="C168" s="21"/>
      <c r="D168" s="21"/>
      <c r="E168" s="28" t="s">
        <v>322</v>
      </c>
      <c r="F168" s="37" t="e">
        <f>VLOOKUP($A166,'CBT OT'!$B$6:$O$429,9,0)</f>
        <v>#REF!</v>
      </c>
      <c r="G168" s="38"/>
      <c r="H168" s="194"/>
      <c r="I168" s="188"/>
      <c r="J168" s="207"/>
      <c r="K168" s="188"/>
    </row>
    <row r="169" spans="1:11" x14ac:dyDescent="0.2">
      <c r="A169" s="39" t="s">
        <v>353</v>
      </c>
      <c r="B169" s="40" t="e">
        <f>VLOOKUP($A166,'CBT Wages'!$B$6:$AR$48,44,0)</f>
        <v>#REF!</v>
      </c>
      <c r="C169" s="41"/>
      <c r="D169" s="41"/>
      <c r="E169" s="35" t="s">
        <v>354</v>
      </c>
      <c r="F169" s="37" t="e">
        <f>VLOOKUP($A166,'CBT OT'!$B$6:$V$429,16,0)</f>
        <v>#REF!</v>
      </c>
      <c r="G169" s="42"/>
      <c r="H169" s="43" t="s">
        <v>355</v>
      </c>
      <c r="I169" s="66">
        <v>0</v>
      </c>
      <c r="J169" s="67"/>
      <c r="K169" s="66">
        <v>0</v>
      </c>
    </row>
    <row r="170" spans="1:11" ht="12.75" customHeight="1" x14ac:dyDescent="0.2">
      <c r="A170" s="169" t="s">
        <v>356</v>
      </c>
      <c r="B170" s="197"/>
      <c r="C170" s="198" t="s">
        <v>357</v>
      </c>
      <c r="D170" s="192"/>
      <c r="E170" s="45"/>
      <c r="F170" s="199" t="s">
        <v>358</v>
      </c>
      <c r="G170" s="192"/>
      <c r="H170" s="200" t="s">
        <v>359</v>
      </c>
      <c r="I170" s="201"/>
      <c r="J170" s="175" t="s">
        <v>360</v>
      </c>
      <c r="K170" s="176"/>
    </row>
    <row r="171" spans="1:11" x14ac:dyDescent="0.2">
      <c r="A171" s="46" t="s">
        <v>361</v>
      </c>
      <c r="B171" s="47" t="e">
        <f>VLOOKUP($A166,'CBT Wages'!$B$6:$AE$48,15,0)</f>
        <v>#REF!</v>
      </c>
      <c r="C171" s="31" t="e">
        <f>VLOOKUP($A166,'CBT Wages'!$B$6:$AE$48,20,0)</f>
        <v>#REF!</v>
      </c>
      <c r="D171" s="48"/>
      <c r="E171" s="49"/>
      <c r="F171" s="177" t="e">
        <f>SUM(C171:E171)</f>
        <v>#REF!</v>
      </c>
      <c r="G171" s="202"/>
      <c r="H171" s="34" t="s">
        <v>362</v>
      </c>
      <c r="I171" s="26" t="e">
        <f>VLOOKUP($A166,'CBT Wages'!$B$6:$AE$48,29,0)</f>
        <v>#REF!</v>
      </c>
      <c r="J171" s="203"/>
      <c r="K171" s="180"/>
    </row>
    <row r="172" spans="1:11" ht="14.25" x14ac:dyDescent="0.2">
      <c r="A172" s="46" t="s">
        <v>363</v>
      </c>
      <c r="B172" s="50" t="e">
        <f>VLOOKUP($A166,'CBT Wages'!$B$6:$AE$48,16,0)</f>
        <v>#REF!</v>
      </c>
      <c r="C172" s="51" t="e">
        <f>VLOOKUP($A166,'CBT Wages'!$B$6:$AE$48,21,0)</f>
        <v>#REF!</v>
      </c>
      <c r="D172" s="52"/>
      <c r="E172" s="38"/>
      <c r="F172" s="181" t="e">
        <f>SUM(C172:E172)</f>
        <v>#REF!</v>
      </c>
      <c r="G172" s="204"/>
      <c r="H172" s="36" t="s">
        <v>364</v>
      </c>
      <c r="I172" s="68" t="e">
        <f>VLOOKUP($A166,'CBT Wages'!$B$6:$AE$48,28,0)</f>
        <v>#REF!</v>
      </c>
      <c r="J172" s="205" t="e">
        <f>F179-I179</f>
        <v>#REF!</v>
      </c>
      <c r="K172" s="184"/>
    </row>
    <row r="173" spans="1:11" ht="12.75" customHeight="1" x14ac:dyDescent="0.2">
      <c r="A173" s="46" t="s">
        <v>365</v>
      </c>
      <c r="B173" s="50" t="e">
        <f>VLOOKUP($A166,'CBT Wages'!$B$6:$AE$48,17,0)</f>
        <v>#REF!</v>
      </c>
      <c r="C173" s="51" t="e">
        <f>VLOOKUP($A166,'CBT Wages'!$B$6:$AE$48,22,0)</f>
        <v>#REF!</v>
      </c>
      <c r="D173" s="52"/>
      <c r="E173" s="38"/>
      <c r="F173" s="181" t="e">
        <f>SUM(C173:E173)</f>
        <v>#REF!</v>
      </c>
      <c r="G173" s="204"/>
      <c r="H173" s="36" t="s">
        <v>366</v>
      </c>
      <c r="I173" s="68" t="e">
        <f>VLOOKUP($A166,'CBT Wages'!$B$6:$AE$48,30,0)</f>
        <v>#REF!</v>
      </c>
      <c r="J173" s="201" t="s">
        <v>367</v>
      </c>
      <c r="K173" s="190"/>
    </row>
    <row r="174" spans="1:11" x14ac:dyDescent="0.2">
      <c r="A174" s="46" t="s">
        <v>368</v>
      </c>
      <c r="B174" s="50">
        <v>0</v>
      </c>
      <c r="C174" s="51">
        <v>0</v>
      </c>
      <c r="D174" s="52"/>
      <c r="E174" s="38"/>
      <c r="F174" s="181">
        <f>SUM(D174:E174)</f>
        <v>0</v>
      </c>
      <c r="G174" s="204"/>
      <c r="H174" s="36" t="s">
        <v>369</v>
      </c>
      <c r="I174" s="68"/>
      <c r="J174" s="198"/>
      <c r="K174" s="192"/>
    </row>
    <row r="175" spans="1:11" x14ac:dyDescent="0.2">
      <c r="A175" s="46" t="s">
        <v>370</v>
      </c>
      <c r="B175" s="50" t="e">
        <f>VLOOKUP($A166,'CBT Wages'!$B$6:$AE$48,18,0)</f>
        <v>#REF!</v>
      </c>
      <c r="C175" s="51" t="e">
        <f>VLOOKUP($A166,'CBT Wages'!$B$6:$AE$48,23,0)</f>
        <v>#REF!</v>
      </c>
      <c r="D175" s="52"/>
      <c r="E175" s="38"/>
      <c r="F175" s="181" t="e">
        <f>SUM(C175:E175)</f>
        <v>#REF!</v>
      </c>
      <c r="G175" s="204"/>
      <c r="H175" s="36" t="s">
        <v>371</v>
      </c>
      <c r="I175" s="68"/>
      <c r="J175" s="198"/>
      <c r="K175" s="192"/>
    </row>
    <row r="176" spans="1:11" x14ac:dyDescent="0.2">
      <c r="A176" s="46" t="s">
        <v>372</v>
      </c>
      <c r="B176" s="53">
        <v>0</v>
      </c>
      <c r="C176" s="51" t="e">
        <f>VLOOKUP($A166,'CBT Wages'!$B$6:$AE$48,25,0)</f>
        <v>#REF!</v>
      </c>
      <c r="D176" s="52"/>
      <c r="E176" s="38"/>
      <c r="F176" s="181" t="e">
        <f>SUM(C176:E176)</f>
        <v>#REF!</v>
      </c>
      <c r="G176" s="204"/>
      <c r="H176" s="51"/>
      <c r="I176" s="68"/>
      <c r="J176" s="198"/>
      <c r="K176" s="192"/>
    </row>
    <row r="177" spans="1:11" x14ac:dyDescent="0.2">
      <c r="A177" s="46" t="s">
        <v>374</v>
      </c>
      <c r="B177" s="53">
        <v>0</v>
      </c>
      <c r="C177" s="51" t="e">
        <f>VLOOKUP($A166,'CBT Wages'!$B$6:$AE$48,26,0)</f>
        <v>#REF!</v>
      </c>
      <c r="D177" s="52"/>
      <c r="E177" s="38"/>
      <c r="F177" s="181" t="e">
        <f>SUM(C177:E177)</f>
        <v>#REF!</v>
      </c>
      <c r="G177" s="204"/>
      <c r="H177" s="51"/>
      <c r="I177" s="68"/>
      <c r="J177" s="198"/>
      <c r="K177" s="192"/>
    </row>
    <row r="178" spans="1:11" x14ac:dyDescent="0.2">
      <c r="A178" s="54" t="s">
        <v>375</v>
      </c>
      <c r="B178" s="55"/>
      <c r="C178" s="185"/>
      <c r="D178" s="186"/>
      <c r="E178" s="42"/>
      <c r="F178" s="185">
        <f>SUM(D178:E178)</f>
        <v>0</v>
      </c>
      <c r="G178" s="208"/>
      <c r="H178" s="40"/>
      <c r="I178" s="69"/>
      <c r="J178" s="212"/>
      <c r="K178" s="194"/>
    </row>
    <row r="179" spans="1:11" x14ac:dyDescent="0.2">
      <c r="A179" s="56" t="s">
        <v>320</v>
      </c>
      <c r="B179" s="57" t="e">
        <f>SUM(B171:B178)</f>
        <v>#REF!</v>
      </c>
      <c r="C179" s="209" t="e">
        <f>SUM(C171:D178)</f>
        <v>#REF!</v>
      </c>
      <c r="D179" s="210"/>
      <c r="E179" s="58"/>
      <c r="F179" s="209" t="e">
        <f>SUM(F171:F178)+F169</f>
        <v>#REF!</v>
      </c>
      <c r="G179" s="211">
        <f t="shared" ref="G179" si="17">SUM(G171:G178)</f>
        <v>0</v>
      </c>
      <c r="H179" s="59"/>
      <c r="I179" s="70" t="e">
        <f>SUM(I171:I178)</f>
        <v>#REF!</v>
      </c>
      <c r="J179" s="57" t="s">
        <v>376</v>
      </c>
      <c r="K179" s="57" t="e">
        <f>VLOOKUP($A166,'CBT Wages'!$B$6:$AF$48,6,0)</f>
        <v>#REF!</v>
      </c>
    </row>
    <row r="181" spans="1:11" ht="15.75" x14ac:dyDescent="0.2">
      <c r="A181" s="20" t="s">
        <v>337</v>
      </c>
      <c r="B181" s="21"/>
      <c r="C181" s="21"/>
      <c r="D181" s="21"/>
      <c r="E181" s="167" t="str">
        <f>+$E$1</f>
        <v>Salary Slip Oct 2019</v>
      </c>
      <c r="F181" s="167"/>
      <c r="G181" s="167"/>
      <c r="H181" s="167"/>
      <c r="I181" s="167"/>
      <c r="J181" s="167"/>
      <c r="K181" s="168"/>
    </row>
    <row r="182" spans="1:11" x14ac:dyDescent="0.2">
      <c r="A182" s="22"/>
      <c r="C182" s="23" t="s">
        <v>339</v>
      </c>
      <c r="E182" s="23"/>
      <c r="F182" s="23"/>
      <c r="G182" s="23"/>
      <c r="H182" s="23"/>
      <c r="I182" s="23"/>
      <c r="J182" s="23"/>
      <c r="K182" s="60"/>
    </row>
    <row r="183" spans="1:11" x14ac:dyDescent="0.2">
      <c r="A183" s="24" t="s">
        <v>340</v>
      </c>
      <c r="B183" s="25" t="s">
        <v>341</v>
      </c>
      <c r="C183" s="26"/>
      <c r="D183" s="27" t="s">
        <v>342</v>
      </c>
      <c r="E183" s="28" t="s">
        <v>343</v>
      </c>
      <c r="F183" s="28" t="s">
        <v>344</v>
      </c>
      <c r="G183" s="28" t="s">
        <v>345</v>
      </c>
      <c r="H183" s="29" t="s">
        <v>346</v>
      </c>
      <c r="I183" s="61" t="s">
        <v>347</v>
      </c>
      <c r="J183" s="44"/>
      <c r="K183" s="62" t="s">
        <v>348</v>
      </c>
    </row>
    <row r="184" spans="1:11" x14ac:dyDescent="0.2">
      <c r="A184" s="30" t="e">
        <f>+'CBT Wages'!#REF!</f>
        <v>#REF!</v>
      </c>
      <c r="B184" s="31" t="e">
        <f>VLOOKUP($A184,'CBT Wages'!$B$6:$AE$48,8,0)</f>
        <v>#REF!</v>
      </c>
      <c r="C184" s="26"/>
      <c r="D184" s="31" t="e">
        <f>VLOOKUP($A184,'CBT Wages'!$B$6:$AE$48,9,0)</f>
        <v>#REF!</v>
      </c>
      <c r="E184" s="31" t="e">
        <f>VLOOKUP($A184,'CBT Wages'!$B$6:$AE$48,10,0)</f>
        <v>#REF!</v>
      </c>
      <c r="F184" s="31" t="e">
        <f>VLOOKUP($A184,'CBT Wages'!$B$6:$AE$48,14,0)</f>
        <v>#REF!</v>
      </c>
      <c r="G184" s="32" t="e">
        <f>VLOOKUP($A184,'CBT Wages'!$B$6:$AE$48,5,0)</f>
        <v>#REF!</v>
      </c>
      <c r="H184" s="33" t="s">
        <v>349</v>
      </c>
      <c r="I184" s="64">
        <v>0</v>
      </c>
      <c r="J184" s="65"/>
      <c r="K184" s="64">
        <v>0</v>
      </c>
    </row>
    <row r="185" spans="1:11" x14ac:dyDescent="0.2">
      <c r="A185" s="34" t="s">
        <v>350</v>
      </c>
      <c r="B185" s="31" t="e">
        <f>VLOOKUP($A184,'CBT Wages'!$B$6:$AE$48,3,0)</f>
        <v>#REF!</v>
      </c>
      <c r="C185" s="21"/>
      <c r="D185" s="21"/>
      <c r="E185" s="35"/>
      <c r="F185" s="35"/>
      <c r="G185" s="35"/>
      <c r="H185" s="213" t="s">
        <v>351</v>
      </c>
      <c r="I185" s="187">
        <v>0</v>
      </c>
      <c r="J185" s="206"/>
      <c r="K185" s="187">
        <v>0</v>
      </c>
    </row>
    <row r="186" spans="1:11" x14ac:dyDescent="0.2">
      <c r="A186" s="36" t="s">
        <v>352</v>
      </c>
      <c r="B186" s="27" t="e">
        <f>VLOOKUP($A184,'CBT Wages'!$B$6:$AE$48,4,0)</f>
        <v>#REF!</v>
      </c>
      <c r="C186" s="21"/>
      <c r="D186" s="21"/>
      <c r="E186" s="28" t="s">
        <v>322</v>
      </c>
      <c r="F186" s="37" t="e">
        <f>VLOOKUP($A184,'CBT OT'!$B$6:$O$429,9,0)</f>
        <v>#REF!</v>
      </c>
      <c r="G186" s="38"/>
      <c r="H186" s="194"/>
      <c r="I186" s="188"/>
      <c r="J186" s="207"/>
      <c r="K186" s="188"/>
    </row>
    <row r="187" spans="1:11" x14ac:dyDescent="0.2">
      <c r="A187" s="39" t="s">
        <v>353</v>
      </c>
      <c r="B187" s="40" t="e">
        <f>VLOOKUP($A184,'CBT Wages'!$B$6:$AR$48,44,0)</f>
        <v>#REF!</v>
      </c>
      <c r="C187" s="41"/>
      <c r="D187" s="41"/>
      <c r="E187" s="35" t="s">
        <v>354</v>
      </c>
      <c r="F187" s="37" t="e">
        <f>VLOOKUP($A184,'CBT OT'!$B$6:$V$429,16,0)</f>
        <v>#REF!</v>
      </c>
      <c r="G187" s="42"/>
      <c r="H187" s="43" t="s">
        <v>355</v>
      </c>
      <c r="I187" s="66">
        <v>0</v>
      </c>
      <c r="J187" s="67"/>
      <c r="K187" s="66">
        <v>0</v>
      </c>
    </row>
    <row r="188" spans="1:11" ht="12.75" customHeight="1" x14ac:dyDescent="0.2">
      <c r="A188" s="169" t="s">
        <v>356</v>
      </c>
      <c r="B188" s="197"/>
      <c r="C188" s="198" t="s">
        <v>357</v>
      </c>
      <c r="D188" s="192"/>
      <c r="E188" s="45"/>
      <c r="F188" s="199" t="s">
        <v>358</v>
      </c>
      <c r="G188" s="192"/>
      <c r="H188" s="200" t="s">
        <v>359</v>
      </c>
      <c r="I188" s="201"/>
      <c r="J188" s="175" t="s">
        <v>360</v>
      </c>
      <c r="K188" s="176"/>
    </row>
    <row r="189" spans="1:11" x14ac:dyDescent="0.2">
      <c r="A189" s="46" t="s">
        <v>361</v>
      </c>
      <c r="B189" s="47" t="e">
        <f>VLOOKUP($A184,'CBT Wages'!$B$6:$AE$48,15,0)</f>
        <v>#REF!</v>
      </c>
      <c r="C189" s="31" t="e">
        <f>VLOOKUP($A184,'CBT Wages'!$B$6:$AE$48,20,0)</f>
        <v>#REF!</v>
      </c>
      <c r="D189" s="48"/>
      <c r="E189" s="49"/>
      <c r="F189" s="177" t="e">
        <f>SUM(C189:E189)</f>
        <v>#REF!</v>
      </c>
      <c r="G189" s="202"/>
      <c r="H189" s="34" t="s">
        <v>362</v>
      </c>
      <c r="I189" s="26" t="e">
        <f>VLOOKUP($A184,'CBT Wages'!$B$6:$AE$48,29,0)</f>
        <v>#REF!</v>
      </c>
      <c r="J189" s="203"/>
      <c r="K189" s="180"/>
    </row>
    <row r="190" spans="1:11" ht="14.25" x14ac:dyDescent="0.2">
      <c r="A190" s="46" t="s">
        <v>363</v>
      </c>
      <c r="B190" s="50" t="e">
        <f>VLOOKUP($A184,'CBT Wages'!$B$6:$AE$48,16,0)</f>
        <v>#REF!</v>
      </c>
      <c r="C190" s="51" t="e">
        <f>VLOOKUP($A184,'CBT Wages'!$B$6:$AE$48,21,0)</f>
        <v>#REF!</v>
      </c>
      <c r="D190" s="52"/>
      <c r="E190" s="38"/>
      <c r="F190" s="181" t="e">
        <f>SUM(C190:E190)</f>
        <v>#REF!</v>
      </c>
      <c r="G190" s="204"/>
      <c r="H190" s="36" t="s">
        <v>364</v>
      </c>
      <c r="I190" s="68" t="e">
        <f>VLOOKUP($A184,'CBT Wages'!$B$6:$AE$48,28,0)</f>
        <v>#REF!</v>
      </c>
      <c r="J190" s="205" t="e">
        <f>F197-I197</f>
        <v>#REF!</v>
      </c>
      <c r="K190" s="184"/>
    </row>
    <row r="191" spans="1:11" ht="12.75" customHeight="1" x14ac:dyDescent="0.2">
      <c r="A191" s="46" t="s">
        <v>365</v>
      </c>
      <c r="B191" s="50" t="e">
        <f>VLOOKUP($A184,'CBT Wages'!$B$6:$AE$48,17,0)</f>
        <v>#REF!</v>
      </c>
      <c r="C191" s="51" t="e">
        <f>VLOOKUP($A184,'CBT Wages'!$B$6:$AE$48,22,0)</f>
        <v>#REF!</v>
      </c>
      <c r="D191" s="52"/>
      <c r="E191" s="38"/>
      <c r="F191" s="181" t="e">
        <f>SUM(C191:E191)</f>
        <v>#REF!</v>
      </c>
      <c r="G191" s="204"/>
      <c r="H191" s="36" t="s">
        <v>366</v>
      </c>
      <c r="I191" s="68" t="e">
        <f>VLOOKUP($A184,'CBT Wages'!$B$6:$AE$48,30,0)</f>
        <v>#REF!</v>
      </c>
      <c r="J191" s="201" t="s">
        <v>367</v>
      </c>
      <c r="K191" s="190"/>
    </row>
    <row r="192" spans="1:11" x14ac:dyDescent="0.2">
      <c r="A192" s="46" t="s">
        <v>368</v>
      </c>
      <c r="B192" s="50">
        <v>0</v>
      </c>
      <c r="C192" s="51">
        <v>0</v>
      </c>
      <c r="D192" s="52"/>
      <c r="E192" s="38"/>
      <c r="F192" s="181">
        <f>SUM(D192:E192)</f>
        <v>0</v>
      </c>
      <c r="G192" s="204"/>
      <c r="H192" s="36" t="s">
        <v>369</v>
      </c>
      <c r="I192" s="68"/>
      <c r="J192" s="198"/>
      <c r="K192" s="192"/>
    </row>
    <row r="193" spans="1:11" x14ac:dyDescent="0.2">
      <c r="A193" s="46" t="s">
        <v>370</v>
      </c>
      <c r="B193" s="50" t="e">
        <f>VLOOKUP($A184,'CBT Wages'!$B$6:$AE$48,18,0)</f>
        <v>#REF!</v>
      </c>
      <c r="C193" s="51" t="e">
        <f>VLOOKUP($A184,'CBT Wages'!$B$6:$AE$48,23,0)</f>
        <v>#REF!</v>
      </c>
      <c r="D193" s="52"/>
      <c r="E193" s="38"/>
      <c r="F193" s="181" t="e">
        <f>SUM(C193:E193)</f>
        <v>#REF!</v>
      </c>
      <c r="G193" s="204"/>
      <c r="H193" s="36" t="s">
        <v>371</v>
      </c>
      <c r="I193" s="68"/>
      <c r="J193" s="198"/>
      <c r="K193" s="192"/>
    </row>
    <row r="194" spans="1:11" x14ac:dyDescent="0.2">
      <c r="A194" s="46" t="s">
        <v>372</v>
      </c>
      <c r="B194" s="53">
        <v>0</v>
      </c>
      <c r="C194" s="51" t="e">
        <f>VLOOKUP($A184,'CBT Wages'!$B$6:$AE$48,25,0)</f>
        <v>#REF!</v>
      </c>
      <c r="D194" s="52"/>
      <c r="E194" s="38"/>
      <c r="F194" s="181" t="e">
        <f>SUM(C194:E194)</f>
        <v>#REF!</v>
      </c>
      <c r="G194" s="204"/>
      <c r="H194" s="51"/>
      <c r="I194" s="68"/>
      <c r="J194" s="198"/>
      <c r="K194" s="192"/>
    </row>
    <row r="195" spans="1:11" x14ac:dyDescent="0.2">
      <c r="A195" s="46" t="s">
        <v>374</v>
      </c>
      <c r="B195" s="53">
        <v>0</v>
      </c>
      <c r="C195" s="51" t="e">
        <f>VLOOKUP($A184,'CBT Wages'!$B$6:$AE$48,26,0)</f>
        <v>#REF!</v>
      </c>
      <c r="D195" s="52"/>
      <c r="E195" s="38"/>
      <c r="F195" s="181" t="e">
        <f>SUM(C195:E195)</f>
        <v>#REF!</v>
      </c>
      <c r="G195" s="204"/>
      <c r="H195" s="51"/>
      <c r="I195" s="68"/>
      <c r="J195" s="198"/>
      <c r="K195" s="192"/>
    </row>
    <row r="196" spans="1:11" x14ac:dyDescent="0.2">
      <c r="A196" s="54" t="s">
        <v>375</v>
      </c>
      <c r="B196" s="55"/>
      <c r="C196" s="185"/>
      <c r="D196" s="186"/>
      <c r="E196" s="42"/>
      <c r="F196" s="185">
        <f>SUM(D196:E196)</f>
        <v>0</v>
      </c>
      <c r="G196" s="208"/>
      <c r="H196" s="40"/>
      <c r="I196" s="69"/>
      <c r="J196" s="212"/>
      <c r="K196" s="194"/>
    </row>
    <row r="197" spans="1:11" x14ac:dyDescent="0.2">
      <c r="A197" s="56" t="s">
        <v>320</v>
      </c>
      <c r="B197" s="57" t="e">
        <f>SUM(B189:B196)</f>
        <v>#REF!</v>
      </c>
      <c r="C197" s="209" t="e">
        <f>SUM(C189:D196)</f>
        <v>#REF!</v>
      </c>
      <c r="D197" s="210"/>
      <c r="E197" s="58"/>
      <c r="F197" s="209" t="e">
        <f>SUM(F189:F196)+F187</f>
        <v>#REF!</v>
      </c>
      <c r="G197" s="211">
        <f t="shared" ref="G197" si="18">SUM(G189:G196)</f>
        <v>0</v>
      </c>
      <c r="H197" s="59"/>
      <c r="I197" s="70" t="e">
        <f>SUM(I189:I196)</f>
        <v>#REF!</v>
      </c>
      <c r="J197" s="57" t="s">
        <v>376</v>
      </c>
      <c r="K197" s="57" t="e">
        <f>VLOOKUP($A184,'CBT Wages'!$B$6:$AF$48,6,0)</f>
        <v>#REF!</v>
      </c>
    </row>
    <row r="199" spans="1:11" ht="15.75" x14ac:dyDescent="0.2">
      <c r="A199" s="20" t="s">
        <v>337</v>
      </c>
      <c r="B199" s="21"/>
      <c r="C199" s="21"/>
      <c r="D199" s="21"/>
      <c r="E199" s="167" t="str">
        <f>+$E$1</f>
        <v>Salary Slip Oct 2019</v>
      </c>
      <c r="F199" s="167"/>
      <c r="G199" s="167"/>
      <c r="H199" s="167"/>
      <c r="I199" s="167"/>
      <c r="J199" s="167"/>
      <c r="K199" s="168"/>
    </row>
    <row r="200" spans="1:11" x14ac:dyDescent="0.2">
      <c r="A200" s="22"/>
      <c r="C200" s="23" t="s">
        <v>339</v>
      </c>
      <c r="E200" s="23"/>
      <c r="F200" s="23"/>
      <c r="G200" s="23"/>
      <c r="H200" s="23"/>
      <c r="I200" s="23"/>
      <c r="J200" s="23"/>
      <c r="K200" s="60"/>
    </row>
    <row r="201" spans="1:11" x14ac:dyDescent="0.2">
      <c r="A201" s="24" t="s">
        <v>340</v>
      </c>
      <c r="B201" s="25" t="s">
        <v>341</v>
      </c>
      <c r="C201" s="26"/>
      <c r="D201" s="27" t="s">
        <v>342</v>
      </c>
      <c r="E201" s="28" t="s">
        <v>343</v>
      </c>
      <c r="F201" s="28" t="s">
        <v>344</v>
      </c>
      <c r="G201" s="28" t="s">
        <v>345</v>
      </c>
      <c r="H201" s="29" t="s">
        <v>346</v>
      </c>
      <c r="I201" s="61" t="s">
        <v>347</v>
      </c>
      <c r="J201" s="44"/>
      <c r="K201" s="62" t="s">
        <v>348</v>
      </c>
    </row>
    <row r="202" spans="1:11" x14ac:dyDescent="0.2">
      <c r="A202" s="30" t="e">
        <f>+'CBT Wages'!#REF!</f>
        <v>#REF!</v>
      </c>
      <c r="B202" s="31" t="e">
        <f>VLOOKUP($A202,'CBT Wages'!$B$6:$AE$48,8,0)</f>
        <v>#REF!</v>
      </c>
      <c r="C202" s="26"/>
      <c r="D202" s="31" t="e">
        <f>VLOOKUP($A202,'CBT Wages'!$B$6:$AE$48,9,0)</f>
        <v>#REF!</v>
      </c>
      <c r="E202" s="31" t="e">
        <f>VLOOKUP($A202,'CBT Wages'!$B$6:$AE$48,10,0)</f>
        <v>#REF!</v>
      </c>
      <c r="F202" s="31" t="e">
        <f>VLOOKUP($A202,'CBT Wages'!$B$6:$AE$48,14,0)</f>
        <v>#REF!</v>
      </c>
      <c r="G202" s="32" t="e">
        <f>VLOOKUP($A202,'CBT Wages'!$B$6:$AE$48,5,0)</f>
        <v>#REF!</v>
      </c>
      <c r="H202" s="33" t="s">
        <v>349</v>
      </c>
      <c r="I202" s="64">
        <v>0</v>
      </c>
      <c r="J202" s="65"/>
      <c r="K202" s="64">
        <v>0</v>
      </c>
    </row>
    <row r="203" spans="1:11" x14ac:dyDescent="0.2">
      <c r="A203" s="34" t="s">
        <v>350</v>
      </c>
      <c r="B203" s="31" t="e">
        <f>VLOOKUP($A202,'CBT Wages'!$B$6:$AE$48,3,0)</f>
        <v>#REF!</v>
      </c>
      <c r="C203" s="21"/>
      <c r="D203" s="21"/>
      <c r="E203" s="35"/>
      <c r="F203" s="35"/>
      <c r="G203" s="35"/>
      <c r="H203" s="213" t="s">
        <v>351</v>
      </c>
      <c r="I203" s="187">
        <v>0</v>
      </c>
      <c r="J203" s="206"/>
      <c r="K203" s="187">
        <v>0</v>
      </c>
    </row>
    <row r="204" spans="1:11" x14ac:dyDescent="0.2">
      <c r="A204" s="36" t="s">
        <v>352</v>
      </c>
      <c r="B204" s="27" t="e">
        <f>VLOOKUP($A202,'CBT Wages'!$B$6:$AE$48,4,0)</f>
        <v>#REF!</v>
      </c>
      <c r="C204" s="21"/>
      <c r="D204" s="21"/>
      <c r="E204" s="28" t="s">
        <v>322</v>
      </c>
      <c r="F204" s="37" t="e">
        <f>VLOOKUP($A202,'CBT OT'!$B$6:$O$429,9,0)</f>
        <v>#REF!</v>
      </c>
      <c r="G204" s="38"/>
      <c r="H204" s="194"/>
      <c r="I204" s="188"/>
      <c r="J204" s="207"/>
      <c r="K204" s="188"/>
    </row>
    <row r="205" spans="1:11" x14ac:dyDescent="0.2">
      <c r="A205" s="39" t="s">
        <v>353</v>
      </c>
      <c r="B205" s="40" t="e">
        <f>VLOOKUP($A202,'CBT Wages'!$B$6:$AR$48,44,0)</f>
        <v>#REF!</v>
      </c>
      <c r="C205" s="41"/>
      <c r="D205" s="41"/>
      <c r="E205" s="35" t="s">
        <v>354</v>
      </c>
      <c r="F205" s="37" t="e">
        <f>VLOOKUP($A202,'CBT OT'!$B$6:$V$429,16,0)</f>
        <v>#REF!</v>
      </c>
      <c r="G205" s="42"/>
      <c r="H205" s="43" t="s">
        <v>355</v>
      </c>
      <c r="I205" s="66">
        <v>0</v>
      </c>
      <c r="J205" s="67"/>
      <c r="K205" s="66">
        <v>0</v>
      </c>
    </row>
    <row r="206" spans="1:11" ht="12.75" customHeight="1" x14ac:dyDescent="0.2">
      <c r="A206" s="169" t="s">
        <v>356</v>
      </c>
      <c r="B206" s="197"/>
      <c r="C206" s="198" t="s">
        <v>357</v>
      </c>
      <c r="D206" s="192"/>
      <c r="E206" s="45"/>
      <c r="F206" s="199" t="s">
        <v>358</v>
      </c>
      <c r="G206" s="192"/>
      <c r="H206" s="200" t="s">
        <v>359</v>
      </c>
      <c r="I206" s="201"/>
      <c r="J206" s="175" t="s">
        <v>360</v>
      </c>
      <c r="K206" s="176"/>
    </row>
    <row r="207" spans="1:11" x14ac:dyDescent="0.2">
      <c r="A207" s="46" t="s">
        <v>361</v>
      </c>
      <c r="B207" s="47" t="e">
        <f>VLOOKUP($A202,'CBT Wages'!$B$6:$AE$48,15,0)</f>
        <v>#REF!</v>
      </c>
      <c r="C207" s="31" t="e">
        <f>VLOOKUP($A202,'CBT Wages'!$B$6:$AE$48,20,0)</f>
        <v>#REF!</v>
      </c>
      <c r="D207" s="48"/>
      <c r="E207" s="49"/>
      <c r="F207" s="177" t="e">
        <f>SUM(C207:E207)</f>
        <v>#REF!</v>
      </c>
      <c r="G207" s="202"/>
      <c r="H207" s="34" t="s">
        <v>362</v>
      </c>
      <c r="I207" s="26" t="e">
        <f>VLOOKUP($A202,'CBT Wages'!$B$6:$AE$48,29,0)</f>
        <v>#REF!</v>
      </c>
      <c r="J207" s="203"/>
      <c r="K207" s="180"/>
    </row>
    <row r="208" spans="1:11" ht="14.25" x14ac:dyDescent="0.2">
      <c r="A208" s="46" t="s">
        <v>363</v>
      </c>
      <c r="B208" s="50" t="e">
        <f>VLOOKUP($A202,'CBT Wages'!$B$6:$AE$48,16,0)</f>
        <v>#REF!</v>
      </c>
      <c r="C208" s="51" t="e">
        <f>VLOOKUP($A202,'CBT Wages'!$B$6:$AE$48,21,0)</f>
        <v>#REF!</v>
      </c>
      <c r="D208" s="52"/>
      <c r="E208" s="38"/>
      <c r="F208" s="181" t="e">
        <f>SUM(C208:E208)</f>
        <v>#REF!</v>
      </c>
      <c r="G208" s="204"/>
      <c r="H208" s="36" t="s">
        <v>364</v>
      </c>
      <c r="I208" s="68" t="e">
        <f>VLOOKUP($A202,'CBT Wages'!$B$6:$AE$48,28,0)</f>
        <v>#REF!</v>
      </c>
      <c r="J208" s="205" t="e">
        <f>F215-I215</f>
        <v>#REF!</v>
      </c>
      <c r="K208" s="184"/>
    </row>
    <row r="209" spans="1:11" ht="12.75" customHeight="1" x14ac:dyDescent="0.2">
      <c r="A209" s="46" t="s">
        <v>365</v>
      </c>
      <c r="B209" s="50" t="e">
        <f>VLOOKUP($A202,'CBT Wages'!$B$6:$AE$48,17,0)</f>
        <v>#REF!</v>
      </c>
      <c r="C209" s="51" t="e">
        <f>VLOOKUP($A202,'CBT Wages'!$B$6:$AE$48,22,0)</f>
        <v>#REF!</v>
      </c>
      <c r="D209" s="52"/>
      <c r="E209" s="38"/>
      <c r="F209" s="181" t="e">
        <f>SUM(C209:E209)</f>
        <v>#REF!</v>
      </c>
      <c r="G209" s="204"/>
      <c r="H209" s="36" t="s">
        <v>366</v>
      </c>
      <c r="I209" s="68" t="e">
        <f>VLOOKUP($A202,'CBT Wages'!$B$6:$AE$48,30,0)</f>
        <v>#REF!</v>
      </c>
      <c r="J209" s="201" t="s">
        <v>367</v>
      </c>
      <c r="K209" s="190"/>
    </row>
    <row r="210" spans="1:11" x14ac:dyDescent="0.2">
      <c r="A210" s="46" t="s">
        <v>368</v>
      </c>
      <c r="B210" s="50">
        <v>0</v>
      </c>
      <c r="C210" s="51">
        <v>0</v>
      </c>
      <c r="D210" s="52"/>
      <c r="E210" s="38"/>
      <c r="F210" s="181">
        <f>SUM(D210:E210)</f>
        <v>0</v>
      </c>
      <c r="G210" s="204"/>
      <c r="H210" s="36" t="s">
        <v>369</v>
      </c>
      <c r="I210" s="68"/>
      <c r="J210" s="198"/>
      <c r="K210" s="192"/>
    </row>
    <row r="211" spans="1:11" x14ac:dyDescent="0.2">
      <c r="A211" s="46" t="s">
        <v>370</v>
      </c>
      <c r="B211" s="50" t="e">
        <f>VLOOKUP($A202,'CBT Wages'!$B$6:$AE$48,18,0)</f>
        <v>#REF!</v>
      </c>
      <c r="C211" s="51" t="e">
        <f>VLOOKUP($A202,'CBT Wages'!$B$6:$AE$48,23,0)</f>
        <v>#REF!</v>
      </c>
      <c r="D211" s="52"/>
      <c r="E211" s="38"/>
      <c r="F211" s="181" t="e">
        <f>SUM(C211:E211)</f>
        <v>#REF!</v>
      </c>
      <c r="G211" s="204"/>
      <c r="H211" s="36" t="s">
        <v>371</v>
      </c>
      <c r="I211" s="68"/>
      <c r="J211" s="198"/>
      <c r="K211" s="192"/>
    </row>
    <row r="212" spans="1:11" x14ac:dyDescent="0.2">
      <c r="A212" s="46" t="s">
        <v>372</v>
      </c>
      <c r="B212" s="53">
        <v>0</v>
      </c>
      <c r="C212" s="51" t="e">
        <f>VLOOKUP($A202,'CBT Wages'!$B$6:$AE$48,25,0)</f>
        <v>#REF!</v>
      </c>
      <c r="D212" s="52"/>
      <c r="E212" s="38"/>
      <c r="F212" s="181" t="e">
        <f>SUM(C212:E212)</f>
        <v>#REF!</v>
      </c>
      <c r="G212" s="204"/>
      <c r="H212" s="51"/>
      <c r="I212" s="68"/>
      <c r="J212" s="198"/>
      <c r="K212" s="192"/>
    </row>
    <row r="213" spans="1:11" x14ac:dyDescent="0.2">
      <c r="A213" s="46" t="s">
        <v>374</v>
      </c>
      <c r="B213" s="53">
        <v>0</v>
      </c>
      <c r="C213" s="51" t="e">
        <f>VLOOKUP($A202,'CBT Wages'!$B$6:$AE$48,26,0)</f>
        <v>#REF!</v>
      </c>
      <c r="D213" s="52"/>
      <c r="E213" s="38"/>
      <c r="F213" s="181" t="e">
        <f>SUM(C213:E213)</f>
        <v>#REF!</v>
      </c>
      <c r="G213" s="204"/>
      <c r="H213" s="51"/>
      <c r="I213" s="68"/>
      <c r="J213" s="198"/>
      <c r="K213" s="192"/>
    </row>
    <row r="214" spans="1:11" x14ac:dyDescent="0.2">
      <c r="A214" s="54" t="s">
        <v>375</v>
      </c>
      <c r="B214" s="55"/>
      <c r="C214" s="185"/>
      <c r="D214" s="186"/>
      <c r="E214" s="42"/>
      <c r="F214" s="185">
        <f>SUM(D214:E214)</f>
        <v>0</v>
      </c>
      <c r="G214" s="208"/>
      <c r="H214" s="40"/>
      <c r="I214" s="69"/>
      <c r="J214" s="212"/>
      <c r="K214" s="194"/>
    </row>
    <row r="215" spans="1:11" x14ac:dyDescent="0.2">
      <c r="A215" s="56" t="s">
        <v>320</v>
      </c>
      <c r="B215" s="57" t="e">
        <f>SUM(B207:B214)</f>
        <v>#REF!</v>
      </c>
      <c r="C215" s="209" t="e">
        <f>SUM(C207:D214)</f>
        <v>#REF!</v>
      </c>
      <c r="D215" s="210"/>
      <c r="E215" s="58"/>
      <c r="F215" s="209" t="e">
        <f>SUM(F207:F214)+F205</f>
        <v>#REF!</v>
      </c>
      <c r="G215" s="211">
        <f t="shared" ref="G215" si="19">SUM(G207:G214)</f>
        <v>0</v>
      </c>
      <c r="H215" s="59"/>
      <c r="I215" s="70" t="e">
        <f>SUM(I207:I214)</f>
        <v>#REF!</v>
      </c>
      <c r="J215" s="57" t="s">
        <v>376</v>
      </c>
      <c r="K215" s="57" t="e">
        <f>VLOOKUP($A202,'CBT Wages'!$B$6:$AF$48,6,0)</f>
        <v>#REF!</v>
      </c>
    </row>
    <row r="217" spans="1:11" ht="15.75" x14ac:dyDescent="0.2">
      <c r="A217" s="20" t="s">
        <v>337</v>
      </c>
      <c r="B217" s="21"/>
      <c r="C217" s="21"/>
      <c r="D217" s="21"/>
      <c r="E217" s="167" t="str">
        <f>+$E$1</f>
        <v>Salary Slip Oct 2019</v>
      </c>
      <c r="F217" s="167"/>
      <c r="G217" s="167"/>
      <c r="H217" s="167"/>
      <c r="I217" s="167"/>
      <c r="J217" s="167"/>
      <c r="K217" s="168"/>
    </row>
    <row r="218" spans="1:11" x14ac:dyDescent="0.2">
      <c r="A218" s="22"/>
      <c r="C218" s="23" t="s">
        <v>339</v>
      </c>
      <c r="E218" s="23"/>
      <c r="F218" s="23"/>
      <c r="G218" s="23"/>
      <c r="H218" s="23"/>
      <c r="I218" s="23"/>
      <c r="J218" s="23"/>
      <c r="K218" s="60"/>
    </row>
    <row r="219" spans="1:11" x14ac:dyDescent="0.2">
      <c r="A219" s="24" t="s">
        <v>340</v>
      </c>
      <c r="B219" s="25" t="s">
        <v>341</v>
      </c>
      <c r="C219" s="26"/>
      <c r="D219" s="27" t="s">
        <v>342</v>
      </c>
      <c r="E219" s="28" t="s">
        <v>343</v>
      </c>
      <c r="F219" s="28" t="s">
        <v>344</v>
      </c>
      <c r="G219" s="28" t="s">
        <v>345</v>
      </c>
      <c r="H219" s="29" t="s">
        <v>346</v>
      </c>
      <c r="I219" s="61" t="s">
        <v>347</v>
      </c>
      <c r="J219" s="44"/>
      <c r="K219" s="62" t="s">
        <v>348</v>
      </c>
    </row>
    <row r="220" spans="1:11" x14ac:dyDescent="0.2">
      <c r="A220" s="30">
        <f>+'CBT Wages'!B14</f>
        <v>3562016860</v>
      </c>
      <c r="B220" s="31" t="str">
        <f>VLOOKUP($A220,'CBT Wages'!$B$6:$AE$48,8,0)</f>
        <v>100790454436</v>
      </c>
      <c r="C220" s="26"/>
      <c r="D220" s="31" t="str">
        <f>VLOOKUP($A220,'CBT Wages'!$B$6:$AE$48,9,0)</f>
        <v>6926208346</v>
      </c>
      <c r="E220" s="31">
        <f>VLOOKUP($A220,'CBT Wages'!$B$6:$AE$48,10,0)</f>
        <v>27</v>
      </c>
      <c r="F220" s="31">
        <f>VLOOKUP($A220,'CBT Wages'!$B$6:$AE$48,14,0)</f>
        <v>27</v>
      </c>
      <c r="G220" s="32">
        <f>VLOOKUP($A220,'CBT Wages'!$B$6:$AE$48,5,0)</f>
        <v>43344</v>
      </c>
      <c r="H220" s="33" t="s">
        <v>349</v>
      </c>
      <c r="I220" s="64">
        <v>0</v>
      </c>
      <c r="J220" s="65"/>
      <c r="K220" s="64">
        <v>0</v>
      </c>
    </row>
    <row r="221" spans="1:11" x14ac:dyDescent="0.2">
      <c r="A221" s="34" t="s">
        <v>350</v>
      </c>
      <c r="B221" s="31" t="str">
        <f>VLOOKUP($A220,'CBT Wages'!$B$6:$AE$48,3,0)</f>
        <v>Vishnu Singh Bhadauria</v>
      </c>
      <c r="C221" s="21"/>
      <c r="D221" s="21"/>
      <c r="E221" s="35"/>
      <c r="F221" s="35"/>
      <c r="G221" s="35"/>
      <c r="H221" s="213" t="s">
        <v>351</v>
      </c>
      <c r="I221" s="187">
        <v>0</v>
      </c>
      <c r="J221" s="206"/>
      <c r="K221" s="187">
        <v>0</v>
      </c>
    </row>
    <row r="222" spans="1:11" x14ac:dyDescent="0.2">
      <c r="A222" s="36" t="s">
        <v>352</v>
      </c>
      <c r="B222" s="27" t="str">
        <f>VLOOKUP($A220,'CBT Wages'!$B$6:$AE$48,4,0)</f>
        <v xml:space="preserve">Keshav Singh </v>
      </c>
      <c r="C222" s="21"/>
      <c r="D222" s="21"/>
      <c r="E222" s="28" t="s">
        <v>322</v>
      </c>
      <c r="F222" s="37">
        <f>VLOOKUP($A220,'CBT OT'!$B$6:$O$429,9,0)</f>
        <v>9.15</v>
      </c>
      <c r="G222" s="38"/>
      <c r="H222" s="194"/>
      <c r="I222" s="188"/>
      <c r="J222" s="207"/>
      <c r="K222" s="188"/>
    </row>
    <row r="223" spans="1:11" x14ac:dyDescent="0.2">
      <c r="A223" s="39" t="s">
        <v>353</v>
      </c>
      <c r="B223" s="40" t="e">
        <f>VLOOKUP($A220,'CBT Wages'!$B$6:$AR$48,44,0)</f>
        <v>#REF!</v>
      </c>
      <c r="C223" s="41"/>
      <c r="D223" s="41"/>
      <c r="E223" s="35" t="s">
        <v>354</v>
      </c>
      <c r="F223" s="37">
        <f>VLOOKUP($A220,'CBT OT'!$B$6:$V$429,16,0)</f>
        <v>1507</v>
      </c>
      <c r="G223" s="42"/>
      <c r="H223" s="43" t="s">
        <v>355</v>
      </c>
      <c r="I223" s="66">
        <v>0</v>
      </c>
      <c r="J223" s="67"/>
      <c r="K223" s="66">
        <v>0</v>
      </c>
    </row>
    <row r="224" spans="1:11" ht="12.75" customHeight="1" x14ac:dyDescent="0.2">
      <c r="A224" s="169" t="s">
        <v>356</v>
      </c>
      <c r="B224" s="197"/>
      <c r="C224" s="198" t="s">
        <v>357</v>
      </c>
      <c r="D224" s="192"/>
      <c r="E224" s="45"/>
      <c r="F224" s="199" t="s">
        <v>358</v>
      </c>
      <c r="G224" s="192"/>
      <c r="H224" s="200" t="s">
        <v>359</v>
      </c>
      <c r="I224" s="201"/>
      <c r="J224" s="175" t="s">
        <v>360</v>
      </c>
      <c r="K224" s="176"/>
    </row>
    <row r="225" spans="1:11" x14ac:dyDescent="0.2">
      <c r="A225" s="46" t="s">
        <v>361</v>
      </c>
      <c r="B225" s="47">
        <f>VLOOKUP($A220,'CBT Wages'!$B$6:$AE$48,15,0)</f>
        <v>17234</v>
      </c>
      <c r="C225" s="31">
        <f>VLOOKUP($A220,'CBT Wages'!$B$6:$AE$48,20,0)</f>
        <v>17234</v>
      </c>
      <c r="D225" s="48"/>
      <c r="E225" s="49"/>
      <c r="F225" s="177">
        <f>SUM(C225:E225)</f>
        <v>17234</v>
      </c>
      <c r="G225" s="202"/>
      <c r="H225" s="34" t="s">
        <v>362</v>
      </c>
      <c r="I225" s="26">
        <f>VLOOKUP($A220,'CBT Wages'!$B$6:$AE$48,29,0)</f>
        <v>2187</v>
      </c>
      <c r="J225" s="203"/>
      <c r="K225" s="180"/>
    </row>
    <row r="226" spans="1:11" ht="14.25" x14ac:dyDescent="0.2">
      <c r="A226" s="46" t="s">
        <v>363</v>
      </c>
      <c r="B226" s="50">
        <f>VLOOKUP($A220,'CBT Wages'!$B$6:$AE$48,16,0)</f>
        <v>0</v>
      </c>
      <c r="C226" s="51">
        <f>VLOOKUP($A220,'CBT Wages'!$B$6:$AE$48,21,0)</f>
        <v>0</v>
      </c>
      <c r="D226" s="52"/>
      <c r="E226" s="38"/>
      <c r="F226" s="181">
        <f>SUM(C226:E226)</f>
        <v>0</v>
      </c>
      <c r="G226" s="204"/>
      <c r="H226" s="36" t="s">
        <v>364</v>
      </c>
      <c r="I226" s="68">
        <f>VLOOKUP($A220,'CBT Wages'!$B$6:$AE$48,28,0)</f>
        <v>148</v>
      </c>
      <c r="J226" s="205">
        <f>F233-I233</f>
        <v>18835</v>
      </c>
      <c r="K226" s="184"/>
    </row>
    <row r="227" spans="1:11" ht="12.75" customHeight="1" x14ac:dyDescent="0.2">
      <c r="A227" s="46" t="s">
        <v>365</v>
      </c>
      <c r="B227" s="50">
        <f>VLOOKUP($A220,'CBT Wages'!$B$6:$AE$48,17,0)</f>
        <v>0</v>
      </c>
      <c r="C227" s="51">
        <f>VLOOKUP($A220,'CBT Wages'!$B$6:$AE$48,22,0)</f>
        <v>0</v>
      </c>
      <c r="D227" s="52"/>
      <c r="E227" s="38"/>
      <c r="F227" s="181">
        <f>SUM(C227:E227)</f>
        <v>0</v>
      </c>
      <c r="G227" s="204"/>
      <c r="H227" s="36" t="s">
        <v>366</v>
      </c>
      <c r="I227" s="68">
        <f>VLOOKUP($A220,'CBT Wages'!$B$6:$AE$48,30,0)</f>
        <v>0</v>
      </c>
      <c r="J227" s="201" t="s">
        <v>367</v>
      </c>
      <c r="K227" s="190"/>
    </row>
    <row r="228" spans="1:11" x14ac:dyDescent="0.2">
      <c r="A228" s="46" t="s">
        <v>368</v>
      </c>
      <c r="B228" s="50">
        <v>0</v>
      </c>
      <c r="C228" s="51">
        <v>0</v>
      </c>
      <c r="D228" s="52"/>
      <c r="E228" s="38"/>
      <c r="F228" s="181">
        <f>SUM(D228:E228)</f>
        <v>0</v>
      </c>
      <c r="G228" s="204"/>
      <c r="H228" s="36" t="s">
        <v>369</v>
      </c>
      <c r="I228" s="68"/>
      <c r="J228" s="198"/>
      <c r="K228" s="192"/>
    </row>
    <row r="229" spans="1:11" x14ac:dyDescent="0.2">
      <c r="A229" s="46" t="s">
        <v>370</v>
      </c>
      <c r="B229" s="50">
        <f>VLOOKUP($A220,'CBT Wages'!$B$6:$AE$48,18,0)</f>
        <v>0</v>
      </c>
      <c r="C229" s="51">
        <f>VLOOKUP($A220,'CBT Wages'!$B$6:$AE$48,23,0)</f>
        <v>0</v>
      </c>
      <c r="D229" s="52"/>
      <c r="E229" s="38"/>
      <c r="F229" s="181">
        <f>SUM(C229:E229)</f>
        <v>0</v>
      </c>
      <c r="G229" s="204"/>
      <c r="H229" s="36" t="s">
        <v>371</v>
      </c>
      <c r="I229" s="68"/>
      <c r="J229" s="198"/>
      <c r="K229" s="192"/>
    </row>
    <row r="230" spans="1:11" x14ac:dyDescent="0.2">
      <c r="A230" s="46" t="s">
        <v>372</v>
      </c>
      <c r="B230" s="53">
        <v>0</v>
      </c>
      <c r="C230" s="51">
        <f>VLOOKUP($A220,'CBT Wages'!$B$6:$AE$48,25,0)</f>
        <v>1436</v>
      </c>
      <c r="D230" s="52"/>
      <c r="E230" s="38"/>
      <c r="F230" s="181">
        <f>SUM(C230:E230)</f>
        <v>1436</v>
      </c>
      <c r="G230" s="204"/>
      <c r="H230" s="51"/>
      <c r="I230" s="68"/>
      <c r="J230" s="198"/>
      <c r="K230" s="192"/>
    </row>
    <row r="231" spans="1:11" x14ac:dyDescent="0.2">
      <c r="A231" s="46" t="s">
        <v>374</v>
      </c>
      <c r="B231" s="53">
        <v>0</v>
      </c>
      <c r="C231" s="51">
        <f>VLOOKUP($A220,'CBT Wages'!$B$6:$AE$48,26,0)</f>
        <v>993</v>
      </c>
      <c r="D231" s="52"/>
      <c r="E231" s="38"/>
      <c r="F231" s="181">
        <f>SUM(C231:E231)</f>
        <v>993</v>
      </c>
      <c r="G231" s="204"/>
      <c r="H231" s="51"/>
      <c r="I231" s="68"/>
      <c r="J231" s="198"/>
      <c r="K231" s="192"/>
    </row>
    <row r="232" spans="1:11" x14ac:dyDescent="0.2">
      <c r="A232" s="54" t="s">
        <v>375</v>
      </c>
      <c r="B232" s="55"/>
      <c r="C232" s="185"/>
      <c r="D232" s="186"/>
      <c r="E232" s="42"/>
      <c r="F232" s="185">
        <f>SUM(D232:E232)</f>
        <v>0</v>
      </c>
      <c r="G232" s="208"/>
      <c r="H232" s="40"/>
      <c r="I232" s="69"/>
      <c r="J232" s="212"/>
      <c r="K232" s="194"/>
    </row>
    <row r="233" spans="1:11" x14ac:dyDescent="0.2">
      <c r="A233" s="56" t="s">
        <v>320</v>
      </c>
      <c r="B233" s="57">
        <f>SUM(B225:B232)</f>
        <v>17234</v>
      </c>
      <c r="C233" s="209">
        <f>SUM(C225:D232)</f>
        <v>19663</v>
      </c>
      <c r="D233" s="210"/>
      <c r="E233" s="58"/>
      <c r="F233" s="209">
        <f>SUM(F225:F232)+F223</f>
        <v>21170</v>
      </c>
      <c r="G233" s="211">
        <f t="shared" ref="G233" si="20">SUM(G225:G232)</f>
        <v>0</v>
      </c>
      <c r="H233" s="59"/>
      <c r="I233" s="70">
        <f>SUM(I225:I232)</f>
        <v>2335</v>
      </c>
      <c r="J233" s="57" t="s">
        <v>376</v>
      </c>
      <c r="K233" s="57" t="str">
        <f>VLOOKUP($A220,'CBT Wages'!$B$6:$AF$48,6,0)</f>
        <v>MHE</v>
      </c>
    </row>
    <row r="235" spans="1:11" ht="15.75" x14ac:dyDescent="0.2">
      <c r="A235" s="20" t="s">
        <v>337</v>
      </c>
      <c r="B235" s="21"/>
      <c r="C235" s="21"/>
      <c r="D235" s="21"/>
      <c r="E235" s="167" t="str">
        <f>+$E$1</f>
        <v>Salary Slip Oct 2019</v>
      </c>
      <c r="F235" s="167"/>
      <c r="G235" s="167"/>
      <c r="H235" s="167"/>
      <c r="I235" s="167"/>
      <c r="J235" s="167"/>
      <c r="K235" s="168"/>
    </row>
    <row r="236" spans="1:11" x14ac:dyDescent="0.2">
      <c r="A236" s="22"/>
      <c r="C236" s="23" t="s">
        <v>339</v>
      </c>
      <c r="E236" s="23"/>
      <c r="F236" s="23"/>
      <c r="G236" s="23"/>
      <c r="H236" s="23"/>
      <c r="I236" s="23"/>
      <c r="J236" s="23"/>
      <c r="K236" s="60"/>
    </row>
    <row r="237" spans="1:11" x14ac:dyDescent="0.2">
      <c r="A237" s="24" t="s">
        <v>340</v>
      </c>
      <c r="B237" s="25" t="s">
        <v>341</v>
      </c>
      <c r="C237" s="26"/>
      <c r="D237" s="27" t="s">
        <v>342</v>
      </c>
      <c r="E237" s="28" t="s">
        <v>343</v>
      </c>
      <c r="F237" s="28" t="s">
        <v>344</v>
      </c>
      <c r="G237" s="28" t="s">
        <v>345</v>
      </c>
      <c r="H237" s="29" t="s">
        <v>346</v>
      </c>
      <c r="I237" s="61" t="s">
        <v>347</v>
      </c>
      <c r="J237" s="44"/>
      <c r="K237" s="62" t="s">
        <v>348</v>
      </c>
    </row>
    <row r="238" spans="1:11" x14ac:dyDescent="0.2">
      <c r="A238" s="30">
        <f>+'CBT Wages'!B15</f>
        <v>3562017091</v>
      </c>
      <c r="B238" s="124" t="str">
        <f>VLOOKUP($A238,'CBT Wages'!$B$6:$AE$48,8,0)</f>
        <v>100042940061</v>
      </c>
      <c r="C238" s="26"/>
      <c r="D238" s="31" t="str">
        <f>VLOOKUP($A238,'CBT Wages'!$B$6:$AE$48,9,0)</f>
        <v>6923778693</v>
      </c>
      <c r="E238" s="31">
        <f>VLOOKUP($A238,'CBT Wages'!$B$6:$AE$48,10,0)</f>
        <v>27</v>
      </c>
      <c r="F238" s="31">
        <f>VLOOKUP($A238,'CBT Wages'!$B$6:$AE$48,14,0)</f>
        <v>27</v>
      </c>
      <c r="G238" s="32">
        <f>VLOOKUP($A238,'CBT Wages'!$B$6:$AE$48,5,0)</f>
        <v>43344</v>
      </c>
      <c r="H238" s="33" t="s">
        <v>349</v>
      </c>
      <c r="I238" s="64">
        <v>0</v>
      </c>
      <c r="J238" s="65"/>
      <c r="K238" s="64">
        <v>0</v>
      </c>
    </row>
    <row r="239" spans="1:11" x14ac:dyDescent="0.2">
      <c r="A239" s="34" t="s">
        <v>350</v>
      </c>
      <c r="B239" s="31" t="str">
        <f>VLOOKUP($A238,'CBT Wages'!$B$6:$AE$48,3,0)</f>
        <v>Sukhram</v>
      </c>
      <c r="C239" s="21"/>
      <c r="D239" s="21"/>
      <c r="E239" s="35"/>
      <c r="F239" s="35"/>
      <c r="G239" s="35"/>
      <c r="H239" s="213" t="s">
        <v>351</v>
      </c>
      <c r="I239" s="187">
        <v>0</v>
      </c>
      <c r="J239" s="206"/>
      <c r="K239" s="187">
        <v>0</v>
      </c>
    </row>
    <row r="240" spans="1:11" x14ac:dyDescent="0.2">
      <c r="A240" s="36" t="s">
        <v>352</v>
      </c>
      <c r="B240" s="27" t="str">
        <f>VLOOKUP($A238,'CBT Wages'!$B$6:$AE$48,4,0)</f>
        <v>Prem Singh</v>
      </c>
      <c r="C240" s="21"/>
      <c r="D240" s="21"/>
      <c r="E240" s="28" t="s">
        <v>322</v>
      </c>
      <c r="F240" s="37">
        <f>VLOOKUP($A238,'CBT OT'!$B$6:$O$429,9,0)</f>
        <v>0</v>
      </c>
      <c r="G240" s="38"/>
      <c r="H240" s="194"/>
      <c r="I240" s="188"/>
      <c r="J240" s="207"/>
      <c r="K240" s="188"/>
    </row>
    <row r="241" spans="1:11" x14ac:dyDescent="0.2">
      <c r="A241" s="39" t="s">
        <v>353</v>
      </c>
      <c r="B241" s="40" t="e">
        <f>VLOOKUP($A238,'CBT Wages'!$B$6:$AR$48,44,0)</f>
        <v>#REF!</v>
      </c>
      <c r="C241" s="41"/>
      <c r="D241" s="41"/>
      <c r="E241" s="35" t="s">
        <v>354</v>
      </c>
      <c r="F241" s="37">
        <f>VLOOKUP($A238,'CBT OT'!$B$6:$V$429,16,0)</f>
        <v>0</v>
      </c>
      <c r="G241" s="42"/>
      <c r="H241" s="43" t="s">
        <v>355</v>
      </c>
      <c r="I241" s="66">
        <v>0</v>
      </c>
      <c r="J241" s="67"/>
      <c r="K241" s="66">
        <v>0</v>
      </c>
    </row>
    <row r="242" spans="1:11" ht="12.75" customHeight="1" x14ac:dyDescent="0.2">
      <c r="A242" s="169" t="s">
        <v>356</v>
      </c>
      <c r="B242" s="197"/>
      <c r="C242" s="198" t="s">
        <v>357</v>
      </c>
      <c r="D242" s="192"/>
      <c r="E242" s="45"/>
      <c r="F242" s="199" t="s">
        <v>358</v>
      </c>
      <c r="G242" s="192"/>
      <c r="H242" s="200" t="s">
        <v>359</v>
      </c>
      <c r="I242" s="201"/>
      <c r="J242" s="175" t="s">
        <v>360</v>
      </c>
      <c r="K242" s="176"/>
    </row>
    <row r="243" spans="1:11" x14ac:dyDescent="0.2">
      <c r="A243" s="46" t="s">
        <v>361</v>
      </c>
      <c r="B243" s="47">
        <f>VLOOKUP($A238,'CBT Wages'!$B$6:$AE$48,15,0)</f>
        <v>19070</v>
      </c>
      <c r="C243" s="31">
        <f>VLOOKUP($A238,'CBT Wages'!$B$6:$AE$48,20,0)</f>
        <v>19070</v>
      </c>
      <c r="D243" s="48"/>
      <c r="E243" s="49"/>
      <c r="F243" s="177">
        <f>SUM(C243:E243)</f>
        <v>19070</v>
      </c>
      <c r="G243" s="202"/>
      <c r="H243" s="34" t="s">
        <v>362</v>
      </c>
      <c r="I243" s="26">
        <f>VLOOKUP($A238,'CBT Wages'!$B$6:$AE$48,29,0)</f>
        <v>2425</v>
      </c>
      <c r="J243" s="203"/>
      <c r="K243" s="180"/>
    </row>
    <row r="244" spans="1:11" ht="14.25" x14ac:dyDescent="0.2">
      <c r="A244" s="46" t="s">
        <v>363</v>
      </c>
      <c r="B244" s="50">
        <f>VLOOKUP($A238,'CBT Wages'!$B$6:$AE$48,16,0)</f>
        <v>760</v>
      </c>
      <c r="C244" s="51">
        <f>VLOOKUP($A238,'CBT Wages'!$B$6:$AE$48,21,0)</f>
        <v>760</v>
      </c>
      <c r="D244" s="52"/>
      <c r="E244" s="38"/>
      <c r="F244" s="181">
        <f>SUM(C244:E244)</f>
        <v>760</v>
      </c>
      <c r="G244" s="204"/>
      <c r="H244" s="36" t="s">
        <v>364</v>
      </c>
      <c r="I244" s="68">
        <f>VLOOKUP($A238,'CBT Wages'!$B$6:$AE$48,28,0)</f>
        <v>170</v>
      </c>
      <c r="J244" s="205">
        <f>F251-I251</f>
        <v>19966</v>
      </c>
      <c r="K244" s="184"/>
    </row>
    <row r="245" spans="1:11" ht="12.75" customHeight="1" x14ac:dyDescent="0.2">
      <c r="A245" s="46" t="s">
        <v>365</v>
      </c>
      <c r="B245" s="50">
        <f>VLOOKUP($A238,'CBT Wages'!$B$6:$AE$48,17,0)</f>
        <v>0</v>
      </c>
      <c r="C245" s="51">
        <f>VLOOKUP($A238,'CBT Wages'!$B$6:$AE$48,22,0)</f>
        <v>0</v>
      </c>
      <c r="D245" s="52"/>
      <c r="E245" s="38"/>
      <c r="F245" s="181">
        <f>SUM(C245:E245)</f>
        <v>0</v>
      </c>
      <c r="G245" s="204"/>
      <c r="H245" s="36" t="s">
        <v>366</v>
      </c>
      <c r="I245" s="68">
        <f>VLOOKUP($A238,'CBT Wages'!$B$6:$AE$48,30,0)</f>
        <v>0</v>
      </c>
      <c r="J245" s="201" t="s">
        <v>367</v>
      </c>
      <c r="K245" s="190"/>
    </row>
    <row r="246" spans="1:11" x14ac:dyDescent="0.2">
      <c r="A246" s="46" t="s">
        <v>368</v>
      </c>
      <c r="B246" s="50">
        <v>0</v>
      </c>
      <c r="C246" s="51">
        <v>0</v>
      </c>
      <c r="D246" s="52"/>
      <c r="E246" s="38"/>
      <c r="F246" s="181">
        <f>SUM(D246:E246)</f>
        <v>0</v>
      </c>
      <c r="G246" s="204"/>
      <c r="H246" s="36" t="s">
        <v>369</v>
      </c>
      <c r="I246" s="68"/>
      <c r="J246" s="198"/>
      <c r="K246" s="192"/>
    </row>
    <row r="247" spans="1:11" x14ac:dyDescent="0.2">
      <c r="A247" s="46" t="s">
        <v>370</v>
      </c>
      <c r="B247" s="50">
        <f>VLOOKUP($A238,'CBT Wages'!$B$6:$AE$48,18,0)</f>
        <v>0</v>
      </c>
      <c r="C247" s="51">
        <f>VLOOKUP($A238,'CBT Wages'!$B$6:$AE$48,23,0)</f>
        <v>0</v>
      </c>
      <c r="D247" s="52"/>
      <c r="E247" s="38"/>
      <c r="F247" s="181">
        <f>SUM(C247:E247)</f>
        <v>0</v>
      </c>
      <c r="G247" s="204"/>
      <c r="H247" s="36" t="s">
        <v>371</v>
      </c>
      <c r="I247" s="68"/>
      <c r="J247" s="198"/>
      <c r="K247" s="192"/>
    </row>
    <row r="248" spans="1:11" x14ac:dyDescent="0.2">
      <c r="A248" s="46" t="s">
        <v>372</v>
      </c>
      <c r="B248" s="53">
        <v>0</v>
      </c>
      <c r="C248" s="51">
        <f>VLOOKUP($A238,'CBT Wages'!$B$6:$AE$48,25,0)</f>
        <v>1589</v>
      </c>
      <c r="D248" s="52"/>
      <c r="E248" s="38"/>
      <c r="F248" s="181">
        <f>SUM(C248:E248)</f>
        <v>1589</v>
      </c>
      <c r="G248" s="204"/>
      <c r="H248" s="51"/>
      <c r="I248" s="68"/>
      <c r="J248" s="198"/>
      <c r="K248" s="192"/>
    </row>
    <row r="249" spans="1:11" x14ac:dyDescent="0.2">
      <c r="A249" s="46" t="s">
        <v>374</v>
      </c>
      <c r="B249" s="53">
        <v>0</v>
      </c>
      <c r="C249" s="51">
        <f>VLOOKUP($A238,'CBT Wages'!$B$6:$AE$48,26,0)</f>
        <v>1142</v>
      </c>
      <c r="D249" s="52"/>
      <c r="E249" s="38"/>
      <c r="F249" s="181">
        <f>SUM(C249:E249)</f>
        <v>1142</v>
      </c>
      <c r="G249" s="204"/>
      <c r="H249" s="51"/>
      <c r="I249" s="68"/>
      <c r="J249" s="198"/>
      <c r="K249" s="192"/>
    </row>
    <row r="250" spans="1:11" x14ac:dyDescent="0.2">
      <c r="A250" s="54" t="s">
        <v>375</v>
      </c>
      <c r="B250" s="55"/>
      <c r="C250" s="185"/>
      <c r="D250" s="186"/>
      <c r="E250" s="42"/>
      <c r="F250" s="185">
        <f>SUM(D250:E250)</f>
        <v>0</v>
      </c>
      <c r="G250" s="208"/>
      <c r="H250" s="40"/>
      <c r="I250" s="69"/>
      <c r="J250" s="212"/>
      <c r="K250" s="194"/>
    </row>
    <row r="251" spans="1:11" x14ac:dyDescent="0.2">
      <c r="A251" s="56" t="s">
        <v>320</v>
      </c>
      <c r="B251" s="57">
        <f>SUM(B243:B250)</f>
        <v>19830</v>
      </c>
      <c r="C251" s="209">
        <f>SUM(C243:D250)</f>
        <v>22561</v>
      </c>
      <c r="D251" s="210"/>
      <c r="E251" s="58"/>
      <c r="F251" s="209">
        <f>SUM(F243:F250)+F241</f>
        <v>22561</v>
      </c>
      <c r="G251" s="211">
        <f t="shared" ref="G251" si="21">SUM(G243:G250)</f>
        <v>0</v>
      </c>
      <c r="H251" s="59"/>
      <c r="I251" s="70">
        <f>SUM(I243:I250)</f>
        <v>2595</v>
      </c>
      <c r="J251" s="57" t="s">
        <v>376</v>
      </c>
      <c r="K251" s="57" t="str">
        <f>VLOOKUP($A238,'CBT Wages'!$B$6:$AF$48,6,0)</f>
        <v>SUP</v>
      </c>
    </row>
    <row r="253" spans="1:11" ht="15.75" x14ac:dyDescent="0.2">
      <c r="A253" s="20" t="s">
        <v>337</v>
      </c>
      <c r="B253" s="21"/>
      <c r="C253" s="21"/>
      <c r="D253" s="21"/>
      <c r="E253" s="167" t="str">
        <f>+$E$1</f>
        <v>Salary Slip Oct 2019</v>
      </c>
      <c r="F253" s="167"/>
      <c r="G253" s="167"/>
      <c r="H253" s="167"/>
      <c r="I253" s="167"/>
      <c r="J253" s="167"/>
      <c r="K253" s="168"/>
    </row>
    <row r="254" spans="1:11" x14ac:dyDescent="0.2">
      <c r="A254" s="22"/>
      <c r="C254" s="23" t="s">
        <v>339</v>
      </c>
      <c r="E254" s="23"/>
      <c r="F254" s="23"/>
      <c r="G254" s="23"/>
      <c r="H254" s="23"/>
      <c r="I254" s="23"/>
      <c r="J254" s="23"/>
      <c r="K254" s="60"/>
    </row>
    <row r="255" spans="1:11" x14ac:dyDescent="0.2">
      <c r="A255" s="24" t="s">
        <v>340</v>
      </c>
      <c r="B255" s="25" t="s">
        <v>341</v>
      </c>
      <c r="C255" s="26"/>
      <c r="D255" s="27" t="s">
        <v>342</v>
      </c>
      <c r="E255" s="28" t="s">
        <v>343</v>
      </c>
      <c r="F255" s="28" t="s">
        <v>344</v>
      </c>
      <c r="G255" s="28" t="s">
        <v>345</v>
      </c>
      <c r="H255" s="29" t="s">
        <v>346</v>
      </c>
      <c r="I255" s="61" t="s">
        <v>347</v>
      </c>
      <c r="J255" s="44"/>
      <c r="K255" s="62" t="s">
        <v>348</v>
      </c>
    </row>
    <row r="256" spans="1:11" x14ac:dyDescent="0.2">
      <c r="A256" s="30" t="e">
        <f>+'CBT Wages'!#REF!</f>
        <v>#REF!</v>
      </c>
      <c r="B256" s="31" t="e">
        <f>VLOOKUP($A256,'CBT Wages'!$B$6:$AE$48,8,0)</f>
        <v>#REF!</v>
      </c>
      <c r="C256" s="26"/>
      <c r="D256" s="31" t="e">
        <f>VLOOKUP($A256,'CBT Wages'!$B$6:$AE$48,9,0)</f>
        <v>#REF!</v>
      </c>
      <c r="E256" s="31" t="e">
        <f>VLOOKUP($A256,'CBT Wages'!$B$6:$AE$48,10,0)</f>
        <v>#REF!</v>
      </c>
      <c r="F256" s="31" t="e">
        <f>VLOOKUP($A256,'CBT Wages'!$B$6:$AE$48,14,0)</f>
        <v>#REF!</v>
      </c>
      <c r="G256" s="32" t="e">
        <f>VLOOKUP($A256,'CBT Wages'!$B$6:$AE$48,5,0)</f>
        <v>#REF!</v>
      </c>
      <c r="H256" s="33" t="s">
        <v>349</v>
      </c>
      <c r="I256" s="64">
        <v>0</v>
      </c>
      <c r="J256" s="65"/>
      <c r="K256" s="64">
        <v>0</v>
      </c>
    </row>
    <row r="257" spans="1:11" x14ac:dyDescent="0.2">
      <c r="A257" s="34" t="s">
        <v>350</v>
      </c>
      <c r="B257" s="31" t="e">
        <f>VLOOKUP($A256,'CBT Wages'!$B$6:$AE$48,3,0)</f>
        <v>#REF!</v>
      </c>
      <c r="C257" s="21"/>
      <c r="D257" s="21"/>
      <c r="E257" s="35"/>
      <c r="F257" s="35"/>
      <c r="G257" s="35"/>
      <c r="H257" s="213" t="s">
        <v>351</v>
      </c>
      <c r="I257" s="187">
        <v>0</v>
      </c>
      <c r="J257" s="206"/>
      <c r="K257" s="187">
        <v>0</v>
      </c>
    </row>
    <row r="258" spans="1:11" x14ac:dyDescent="0.2">
      <c r="A258" s="36" t="s">
        <v>352</v>
      </c>
      <c r="B258" s="27" t="e">
        <f>VLOOKUP($A256,'CBT Wages'!$B$6:$AE$48,4,0)</f>
        <v>#REF!</v>
      </c>
      <c r="C258" s="21"/>
      <c r="D258" s="21"/>
      <c r="E258" s="28" t="s">
        <v>322</v>
      </c>
      <c r="F258" s="37" t="e">
        <f>VLOOKUP($A256,'CBT OT'!$B$6:$O$429,9,0)</f>
        <v>#REF!</v>
      </c>
      <c r="G258" s="38"/>
      <c r="H258" s="194"/>
      <c r="I258" s="188"/>
      <c r="J258" s="207"/>
      <c r="K258" s="188"/>
    </row>
    <row r="259" spans="1:11" x14ac:dyDescent="0.2">
      <c r="A259" s="39" t="s">
        <v>353</v>
      </c>
      <c r="B259" s="40" t="e">
        <f>VLOOKUP($A256,'CBT Wages'!$B$6:$AR$48,44,0)</f>
        <v>#REF!</v>
      </c>
      <c r="C259" s="41"/>
      <c r="D259" s="41"/>
      <c r="E259" s="35" t="s">
        <v>354</v>
      </c>
      <c r="F259" s="37" t="e">
        <f>VLOOKUP($A256,'CBT OT'!$B$6:$V$429,16,0)</f>
        <v>#REF!</v>
      </c>
      <c r="G259" s="42"/>
      <c r="H259" s="43" t="s">
        <v>355</v>
      </c>
      <c r="I259" s="66">
        <v>0</v>
      </c>
      <c r="J259" s="67"/>
      <c r="K259" s="66">
        <v>0</v>
      </c>
    </row>
    <row r="260" spans="1:11" ht="12.75" customHeight="1" x14ac:dyDescent="0.2">
      <c r="A260" s="169" t="s">
        <v>356</v>
      </c>
      <c r="B260" s="197"/>
      <c r="C260" s="198" t="s">
        <v>357</v>
      </c>
      <c r="D260" s="192"/>
      <c r="E260" s="45"/>
      <c r="F260" s="199" t="s">
        <v>358</v>
      </c>
      <c r="G260" s="192"/>
      <c r="H260" s="200" t="s">
        <v>359</v>
      </c>
      <c r="I260" s="201"/>
      <c r="J260" s="175" t="s">
        <v>360</v>
      </c>
      <c r="K260" s="176"/>
    </row>
    <row r="261" spans="1:11" x14ac:dyDescent="0.2">
      <c r="A261" s="46" t="s">
        <v>361</v>
      </c>
      <c r="B261" s="47" t="e">
        <f>VLOOKUP($A256,'CBT Wages'!$B$6:$AE$48,15,0)</f>
        <v>#REF!</v>
      </c>
      <c r="C261" s="31" t="e">
        <f>VLOOKUP($A256,'CBT Wages'!$B$6:$AE$48,20,0)</f>
        <v>#REF!</v>
      </c>
      <c r="D261" s="48"/>
      <c r="E261" s="49"/>
      <c r="F261" s="177" t="e">
        <f>SUM(C261:E261)</f>
        <v>#REF!</v>
      </c>
      <c r="G261" s="202"/>
      <c r="H261" s="34" t="s">
        <v>362</v>
      </c>
      <c r="I261" s="26" t="e">
        <f>VLOOKUP($A256,'CBT Wages'!$B$6:$AE$48,29,0)</f>
        <v>#REF!</v>
      </c>
      <c r="J261" s="203"/>
      <c r="K261" s="180"/>
    </row>
    <row r="262" spans="1:11" ht="14.25" x14ac:dyDescent="0.2">
      <c r="A262" s="46" t="s">
        <v>363</v>
      </c>
      <c r="B262" s="50" t="e">
        <f>VLOOKUP($A256,'CBT Wages'!$B$6:$AE$48,16,0)</f>
        <v>#REF!</v>
      </c>
      <c r="C262" s="51" t="e">
        <f>VLOOKUP($A256,'CBT Wages'!$B$6:$AE$48,21,0)</f>
        <v>#REF!</v>
      </c>
      <c r="D262" s="52"/>
      <c r="E262" s="38"/>
      <c r="F262" s="181" t="e">
        <f>SUM(C262:E262)</f>
        <v>#REF!</v>
      </c>
      <c r="G262" s="204"/>
      <c r="H262" s="36" t="s">
        <v>364</v>
      </c>
      <c r="I262" s="68" t="e">
        <f>VLOOKUP($A256,'CBT Wages'!$B$6:$AE$48,28,0)</f>
        <v>#REF!</v>
      </c>
      <c r="J262" s="205" t="e">
        <f>F269-I269</f>
        <v>#REF!</v>
      </c>
      <c r="K262" s="184"/>
    </row>
    <row r="263" spans="1:11" ht="12.75" customHeight="1" x14ac:dyDescent="0.2">
      <c r="A263" s="46" t="s">
        <v>365</v>
      </c>
      <c r="B263" s="50" t="e">
        <f>VLOOKUP($A256,'CBT Wages'!$B$6:$AE$48,17,0)</f>
        <v>#REF!</v>
      </c>
      <c r="C263" s="51" t="e">
        <f>VLOOKUP($A256,'CBT Wages'!$B$6:$AE$48,22,0)</f>
        <v>#REF!</v>
      </c>
      <c r="D263" s="52"/>
      <c r="E263" s="38"/>
      <c r="F263" s="181" t="e">
        <f>SUM(C263:E263)</f>
        <v>#REF!</v>
      </c>
      <c r="G263" s="204"/>
      <c r="H263" s="36" t="s">
        <v>366</v>
      </c>
      <c r="I263" s="68" t="e">
        <f>VLOOKUP($A256,'CBT Wages'!$B$6:$AE$48,30,0)</f>
        <v>#REF!</v>
      </c>
      <c r="J263" s="201" t="s">
        <v>367</v>
      </c>
      <c r="K263" s="190"/>
    </row>
    <row r="264" spans="1:11" x14ac:dyDescent="0.2">
      <c r="A264" s="46" t="s">
        <v>368</v>
      </c>
      <c r="B264" s="50">
        <v>0</v>
      </c>
      <c r="C264" s="51">
        <v>0</v>
      </c>
      <c r="D264" s="52"/>
      <c r="E264" s="38"/>
      <c r="F264" s="181">
        <f>SUM(D264:E264)</f>
        <v>0</v>
      </c>
      <c r="G264" s="204"/>
      <c r="H264" s="36" t="s">
        <v>369</v>
      </c>
      <c r="I264" s="68"/>
      <c r="J264" s="198"/>
      <c r="K264" s="192"/>
    </row>
    <row r="265" spans="1:11" x14ac:dyDescent="0.2">
      <c r="A265" s="46" t="s">
        <v>370</v>
      </c>
      <c r="B265" s="50" t="e">
        <f>VLOOKUP($A256,'CBT Wages'!$B$6:$AE$48,18,0)</f>
        <v>#REF!</v>
      </c>
      <c r="C265" s="51" t="e">
        <f>VLOOKUP($A256,'CBT Wages'!$B$6:$AE$48,23,0)</f>
        <v>#REF!</v>
      </c>
      <c r="D265" s="52"/>
      <c r="E265" s="38"/>
      <c r="F265" s="181" t="e">
        <f>SUM(C265:E265)</f>
        <v>#REF!</v>
      </c>
      <c r="G265" s="204"/>
      <c r="H265" s="36" t="s">
        <v>371</v>
      </c>
      <c r="I265" s="68"/>
      <c r="J265" s="198"/>
      <c r="K265" s="192"/>
    </row>
    <row r="266" spans="1:11" x14ac:dyDescent="0.2">
      <c r="A266" s="46" t="s">
        <v>372</v>
      </c>
      <c r="B266" s="53">
        <v>0</v>
      </c>
      <c r="C266" s="51" t="e">
        <f>VLOOKUP($A256,'CBT Wages'!$B$6:$AE$48,25,0)</f>
        <v>#REF!</v>
      </c>
      <c r="D266" s="52"/>
      <c r="E266" s="38"/>
      <c r="F266" s="181" t="e">
        <f>SUM(C266:E266)</f>
        <v>#REF!</v>
      </c>
      <c r="G266" s="204"/>
      <c r="H266" s="51"/>
      <c r="I266" s="68"/>
      <c r="J266" s="198"/>
      <c r="K266" s="192"/>
    </row>
    <row r="267" spans="1:11" x14ac:dyDescent="0.2">
      <c r="A267" s="46" t="s">
        <v>374</v>
      </c>
      <c r="B267" s="53">
        <v>0</v>
      </c>
      <c r="C267" s="51" t="e">
        <f>VLOOKUP($A256,'CBT Wages'!$B$6:$AE$48,26,0)</f>
        <v>#REF!</v>
      </c>
      <c r="D267" s="52"/>
      <c r="E267" s="38"/>
      <c r="F267" s="181" t="e">
        <f>SUM(C267:E267)</f>
        <v>#REF!</v>
      </c>
      <c r="G267" s="204"/>
      <c r="H267" s="51"/>
      <c r="I267" s="68"/>
      <c r="J267" s="198"/>
      <c r="K267" s="192"/>
    </row>
    <row r="268" spans="1:11" x14ac:dyDescent="0.2">
      <c r="A268" s="54" t="s">
        <v>375</v>
      </c>
      <c r="B268" s="55"/>
      <c r="C268" s="185"/>
      <c r="D268" s="186"/>
      <c r="E268" s="42"/>
      <c r="F268" s="185">
        <f>SUM(D268:E268)</f>
        <v>0</v>
      </c>
      <c r="G268" s="208"/>
      <c r="H268" s="40"/>
      <c r="I268" s="69"/>
      <c r="J268" s="212"/>
      <c r="K268" s="194"/>
    </row>
    <row r="269" spans="1:11" x14ac:dyDescent="0.2">
      <c r="A269" s="56" t="s">
        <v>320</v>
      </c>
      <c r="B269" s="57" t="e">
        <f>SUM(B261:B268)</f>
        <v>#REF!</v>
      </c>
      <c r="C269" s="209" t="e">
        <f>SUM(C261:D268)</f>
        <v>#REF!</v>
      </c>
      <c r="D269" s="210"/>
      <c r="E269" s="58"/>
      <c r="F269" s="209" t="e">
        <f>SUM(F261:F268)+F259</f>
        <v>#REF!</v>
      </c>
      <c r="G269" s="211">
        <f t="shared" ref="G269" si="22">SUM(G261:G268)</f>
        <v>0</v>
      </c>
      <c r="H269" s="59"/>
      <c r="I269" s="70" t="e">
        <f>SUM(I261:I268)</f>
        <v>#REF!</v>
      </c>
      <c r="J269" s="57" t="s">
        <v>376</v>
      </c>
      <c r="K269" s="57" t="e">
        <f>VLOOKUP($A256,'CBT Wages'!$B$6:$AF$48,6,0)</f>
        <v>#REF!</v>
      </c>
    </row>
    <row r="271" spans="1:11" ht="15.75" x14ac:dyDescent="0.2">
      <c r="A271" s="20" t="s">
        <v>337</v>
      </c>
      <c r="B271" s="21"/>
      <c r="C271" s="21"/>
      <c r="D271" s="21"/>
      <c r="E271" s="167" t="str">
        <f>+$E$1</f>
        <v>Salary Slip Oct 2019</v>
      </c>
      <c r="F271" s="167"/>
      <c r="G271" s="167"/>
      <c r="H271" s="167"/>
      <c r="I271" s="167"/>
      <c r="J271" s="167"/>
      <c r="K271" s="168"/>
    </row>
    <row r="272" spans="1:11" x14ac:dyDescent="0.2">
      <c r="A272" s="22"/>
      <c r="C272" s="23" t="s">
        <v>339</v>
      </c>
      <c r="E272" s="23"/>
      <c r="F272" s="23"/>
      <c r="G272" s="23"/>
      <c r="H272" s="23"/>
      <c r="I272" s="23"/>
      <c r="J272" s="23"/>
      <c r="K272" s="60"/>
    </row>
    <row r="273" spans="1:11" x14ac:dyDescent="0.2">
      <c r="A273" s="24" t="s">
        <v>340</v>
      </c>
      <c r="B273" s="25" t="s">
        <v>341</v>
      </c>
      <c r="C273" s="26"/>
      <c r="D273" s="27" t="s">
        <v>342</v>
      </c>
      <c r="E273" s="28" t="s">
        <v>343</v>
      </c>
      <c r="F273" s="28" t="s">
        <v>344</v>
      </c>
      <c r="G273" s="28" t="s">
        <v>345</v>
      </c>
      <c r="H273" s="29" t="s">
        <v>346</v>
      </c>
      <c r="I273" s="61" t="s">
        <v>347</v>
      </c>
      <c r="J273" s="44"/>
      <c r="K273" s="62" t="s">
        <v>348</v>
      </c>
    </row>
    <row r="274" spans="1:11" x14ac:dyDescent="0.2">
      <c r="A274" s="30">
        <f>+'CBT Wages'!B16</f>
        <v>3562017275</v>
      </c>
      <c r="B274" s="124" t="str">
        <f>VLOOKUP($A274,'CBT Wages'!$B$6:$AE$48,8,0)</f>
        <v>100987276215</v>
      </c>
      <c r="C274" s="26"/>
      <c r="D274" s="31" t="str">
        <f>VLOOKUP($A274,'CBT Wages'!$B$6:$AE$48,9,0)</f>
        <v>6931232028</v>
      </c>
      <c r="E274" s="31">
        <f>VLOOKUP($A274,'CBT Wages'!$B$6:$AE$48,10,0)</f>
        <v>27</v>
      </c>
      <c r="F274" s="31">
        <f>VLOOKUP($A274,'CBT Wages'!$B$6:$AE$48,14,0)</f>
        <v>27</v>
      </c>
      <c r="G274" s="32">
        <f>VLOOKUP($A274,'CBT Wages'!$B$6:$AE$48,5,0)</f>
        <v>43388</v>
      </c>
      <c r="H274" s="33" t="s">
        <v>349</v>
      </c>
      <c r="I274" s="64">
        <v>0</v>
      </c>
      <c r="J274" s="65"/>
      <c r="K274" s="64">
        <v>0</v>
      </c>
    </row>
    <row r="275" spans="1:11" x14ac:dyDescent="0.2">
      <c r="A275" s="34" t="s">
        <v>350</v>
      </c>
      <c r="B275" s="31" t="str">
        <f>VLOOKUP($A274,'CBT Wages'!$B$6:$AE$48,3,0)</f>
        <v>Sanjay Kumar sharma</v>
      </c>
      <c r="C275" s="21"/>
      <c r="D275" s="21"/>
      <c r="E275" s="35"/>
      <c r="F275" s="35"/>
      <c r="G275" s="35"/>
      <c r="H275" s="213" t="s">
        <v>351</v>
      </c>
      <c r="I275" s="187">
        <v>0</v>
      </c>
      <c r="J275" s="206"/>
      <c r="K275" s="187">
        <v>0</v>
      </c>
    </row>
    <row r="276" spans="1:11" x14ac:dyDescent="0.2">
      <c r="A276" s="36" t="s">
        <v>352</v>
      </c>
      <c r="B276" s="27" t="str">
        <f>VLOOKUP($A274,'CBT Wages'!$B$6:$AE$48,4,0)</f>
        <v xml:space="preserve">MUNESHWAR </v>
      </c>
      <c r="C276" s="21"/>
      <c r="D276" s="21"/>
      <c r="E276" s="28" t="s">
        <v>322</v>
      </c>
      <c r="F276" s="37">
        <f>VLOOKUP($A274,'CBT OT'!$B$6:$O$429,9,0)</f>
        <v>0</v>
      </c>
      <c r="G276" s="38"/>
      <c r="H276" s="194"/>
      <c r="I276" s="188"/>
      <c r="J276" s="207"/>
      <c r="K276" s="188"/>
    </row>
    <row r="277" spans="1:11" x14ac:dyDescent="0.2">
      <c r="A277" s="39" t="s">
        <v>353</v>
      </c>
      <c r="B277" s="40" t="e">
        <f>VLOOKUP($A274,'CBT Wages'!$B$6:$AR$48,44,0)</f>
        <v>#REF!</v>
      </c>
      <c r="C277" s="41"/>
      <c r="D277" s="41"/>
      <c r="E277" s="35" t="s">
        <v>354</v>
      </c>
      <c r="F277" s="37">
        <f>VLOOKUP($A274,'CBT OT'!$B$6:$V$429,16,0)</f>
        <v>0</v>
      </c>
      <c r="G277" s="42"/>
      <c r="H277" s="43" t="s">
        <v>355</v>
      </c>
      <c r="I277" s="66">
        <v>0</v>
      </c>
      <c r="J277" s="67"/>
      <c r="K277" s="66">
        <v>0</v>
      </c>
    </row>
    <row r="278" spans="1:11" ht="12.75" customHeight="1" x14ac:dyDescent="0.2">
      <c r="A278" s="169" t="s">
        <v>356</v>
      </c>
      <c r="B278" s="197"/>
      <c r="C278" s="198" t="s">
        <v>357</v>
      </c>
      <c r="D278" s="192"/>
      <c r="E278" s="45"/>
      <c r="F278" s="199" t="s">
        <v>358</v>
      </c>
      <c r="G278" s="192"/>
      <c r="H278" s="200" t="s">
        <v>359</v>
      </c>
      <c r="I278" s="201"/>
      <c r="J278" s="175" t="s">
        <v>360</v>
      </c>
      <c r="K278" s="176"/>
    </row>
    <row r="279" spans="1:11" x14ac:dyDescent="0.2">
      <c r="A279" s="46" t="s">
        <v>361</v>
      </c>
      <c r="B279" s="47">
        <f>VLOOKUP($A274,'CBT Wages'!$B$6:$AE$48,15,0)</f>
        <v>17234</v>
      </c>
      <c r="C279" s="31">
        <f>VLOOKUP($A274,'CBT Wages'!$B$6:$AE$48,20,0)</f>
        <v>17234</v>
      </c>
      <c r="D279" s="48"/>
      <c r="E279" s="49"/>
      <c r="F279" s="177">
        <f>SUM(C279:E279)</f>
        <v>17234</v>
      </c>
      <c r="G279" s="202"/>
      <c r="H279" s="34" t="s">
        <v>362</v>
      </c>
      <c r="I279" s="26">
        <f>VLOOKUP($A274,'CBT Wages'!$B$6:$AE$48,29,0)</f>
        <v>2187</v>
      </c>
      <c r="J279" s="203"/>
      <c r="K279" s="180"/>
    </row>
    <row r="280" spans="1:11" ht="14.25" x14ac:dyDescent="0.2">
      <c r="A280" s="46" t="s">
        <v>363</v>
      </c>
      <c r="B280" s="50">
        <f>VLOOKUP($A274,'CBT Wages'!$B$6:$AE$48,16,0)</f>
        <v>0</v>
      </c>
      <c r="C280" s="51">
        <f>VLOOKUP($A274,'CBT Wages'!$B$6:$AE$48,21,0)</f>
        <v>0</v>
      </c>
      <c r="D280" s="52"/>
      <c r="E280" s="38"/>
      <c r="F280" s="181">
        <f>SUM(C280:E280)</f>
        <v>0</v>
      </c>
      <c r="G280" s="204"/>
      <c r="H280" s="36" t="s">
        <v>364</v>
      </c>
      <c r="I280" s="68">
        <f>VLOOKUP($A274,'CBT Wages'!$B$6:$AE$48,28,0)</f>
        <v>148</v>
      </c>
      <c r="J280" s="205">
        <f>F287-I287</f>
        <v>17328</v>
      </c>
      <c r="K280" s="184"/>
    </row>
    <row r="281" spans="1:11" ht="12.75" customHeight="1" x14ac:dyDescent="0.2">
      <c r="A281" s="46" t="s">
        <v>365</v>
      </c>
      <c r="B281" s="50">
        <f>VLOOKUP($A274,'CBT Wages'!$B$6:$AE$48,17,0)</f>
        <v>0</v>
      </c>
      <c r="C281" s="51">
        <f>VLOOKUP($A274,'CBT Wages'!$B$6:$AE$48,22,0)</f>
        <v>0</v>
      </c>
      <c r="D281" s="52"/>
      <c r="E281" s="38"/>
      <c r="F281" s="181">
        <f>SUM(C281:E281)</f>
        <v>0</v>
      </c>
      <c r="G281" s="204"/>
      <c r="H281" s="36" t="s">
        <v>366</v>
      </c>
      <c r="I281" s="68">
        <f>VLOOKUP($A274,'CBT Wages'!$B$6:$AE$48,30,0)</f>
        <v>0</v>
      </c>
      <c r="J281" s="201" t="s">
        <v>367</v>
      </c>
      <c r="K281" s="190"/>
    </row>
    <row r="282" spans="1:11" x14ac:dyDescent="0.2">
      <c r="A282" s="46" t="s">
        <v>368</v>
      </c>
      <c r="B282" s="50">
        <v>0</v>
      </c>
      <c r="C282" s="51">
        <v>0</v>
      </c>
      <c r="D282" s="52"/>
      <c r="E282" s="38"/>
      <c r="F282" s="181">
        <f>SUM(D282:E282)</f>
        <v>0</v>
      </c>
      <c r="G282" s="204"/>
      <c r="H282" s="36" t="s">
        <v>369</v>
      </c>
      <c r="I282" s="68"/>
      <c r="J282" s="198"/>
      <c r="K282" s="192"/>
    </row>
    <row r="283" spans="1:11" x14ac:dyDescent="0.2">
      <c r="A283" s="46" t="s">
        <v>370</v>
      </c>
      <c r="B283" s="50">
        <f>VLOOKUP($A274,'CBT Wages'!$B$6:$AE$48,18,0)</f>
        <v>0</v>
      </c>
      <c r="C283" s="51">
        <f>VLOOKUP($A274,'CBT Wages'!$B$6:$AE$48,23,0)</f>
        <v>0</v>
      </c>
      <c r="D283" s="52"/>
      <c r="E283" s="38"/>
      <c r="F283" s="181">
        <f>SUM(C283:E283)</f>
        <v>0</v>
      </c>
      <c r="G283" s="204"/>
      <c r="H283" s="36" t="s">
        <v>371</v>
      </c>
      <c r="I283" s="68"/>
      <c r="J283" s="198"/>
      <c r="K283" s="192"/>
    </row>
    <row r="284" spans="1:11" x14ac:dyDescent="0.2">
      <c r="A284" s="46" t="s">
        <v>372</v>
      </c>
      <c r="B284" s="53">
        <v>0</v>
      </c>
      <c r="C284" s="51">
        <f>VLOOKUP($A274,'CBT Wages'!$B$6:$AE$48,25,0)</f>
        <v>1436</v>
      </c>
      <c r="D284" s="52"/>
      <c r="E284" s="38"/>
      <c r="F284" s="181">
        <f>SUM(C284:E284)</f>
        <v>1436</v>
      </c>
      <c r="G284" s="204"/>
      <c r="H284" s="51"/>
      <c r="I284" s="68"/>
      <c r="J284" s="198"/>
      <c r="K284" s="192"/>
    </row>
    <row r="285" spans="1:11" x14ac:dyDescent="0.2">
      <c r="A285" s="46" t="s">
        <v>374</v>
      </c>
      <c r="B285" s="53">
        <v>0</v>
      </c>
      <c r="C285" s="51">
        <f>VLOOKUP($A274,'CBT Wages'!$B$6:$AE$48,26,0)</f>
        <v>993</v>
      </c>
      <c r="D285" s="52"/>
      <c r="E285" s="38"/>
      <c r="F285" s="181">
        <f>SUM(C285:E285)</f>
        <v>993</v>
      </c>
      <c r="G285" s="204"/>
      <c r="H285" s="51"/>
      <c r="I285" s="68"/>
      <c r="J285" s="198"/>
      <c r="K285" s="192"/>
    </row>
    <row r="286" spans="1:11" x14ac:dyDescent="0.2">
      <c r="A286" s="54" t="s">
        <v>375</v>
      </c>
      <c r="B286" s="55"/>
      <c r="C286" s="185"/>
      <c r="D286" s="186"/>
      <c r="E286" s="42"/>
      <c r="F286" s="185">
        <f>SUM(D286:E286)</f>
        <v>0</v>
      </c>
      <c r="G286" s="208"/>
      <c r="H286" s="40"/>
      <c r="I286" s="69"/>
      <c r="J286" s="212"/>
      <c r="K286" s="194"/>
    </row>
    <row r="287" spans="1:11" x14ac:dyDescent="0.2">
      <c r="A287" s="56" t="s">
        <v>320</v>
      </c>
      <c r="B287" s="57">
        <f>SUM(B279:B286)</f>
        <v>17234</v>
      </c>
      <c r="C287" s="209">
        <f>SUM(C279:D286)</f>
        <v>19663</v>
      </c>
      <c r="D287" s="210"/>
      <c r="E287" s="58"/>
      <c r="F287" s="209">
        <f>SUM(F279:F286)+F277</f>
        <v>19663</v>
      </c>
      <c r="G287" s="211">
        <f t="shared" ref="G287" si="23">SUM(G279:G286)</f>
        <v>0</v>
      </c>
      <c r="H287" s="59"/>
      <c r="I287" s="70">
        <f>SUM(I279:I286)</f>
        <v>2335</v>
      </c>
      <c r="J287" s="57" t="s">
        <v>376</v>
      </c>
      <c r="K287" s="57" t="str">
        <f>VLOOKUP($A274,'CBT Wages'!$B$6:$AF$48,6,0)</f>
        <v>MHE</v>
      </c>
    </row>
    <row r="289" spans="1:11" ht="15.75" x14ac:dyDescent="0.2">
      <c r="A289" s="20" t="s">
        <v>337</v>
      </c>
      <c r="B289" s="21"/>
      <c r="C289" s="21"/>
      <c r="D289" s="21"/>
      <c r="E289" s="167" t="str">
        <f>+$E$1</f>
        <v>Salary Slip Oct 2019</v>
      </c>
      <c r="F289" s="167"/>
      <c r="G289" s="167"/>
      <c r="H289" s="167"/>
      <c r="I289" s="167"/>
      <c r="J289" s="167"/>
      <c r="K289" s="168"/>
    </row>
    <row r="290" spans="1:11" x14ac:dyDescent="0.2">
      <c r="A290" s="22"/>
      <c r="C290" s="23" t="s">
        <v>339</v>
      </c>
      <c r="E290" s="23"/>
      <c r="F290" s="23"/>
      <c r="G290" s="23"/>
      <c r="H290" s="23"/>
      <c r="I290" s="23"/>
      <c r="J290" s="23"/>
      <c r="K290" s="60"/>
    </row>
    <row r="291" spans="1:11" x14ac:dyDescent="0.2">
      <c r="A291" s="24" t="s">
        <v>340</v>
      </c>
      <c r="B291" s="25" t="s">
        <v>341</v>
      </c>
      <c r="C291" s="26"/>
      <c r="D291" s="27" t="s">
        <v>342</v>
      </c>
      <c r="E291" s="28" t="s">
        <v>343</v>
      </c>
      <c r="F291" s="28" t="s">
        <v>344</v>
      </c>
      <c r="G291" s="28" t="s">
        <v>345</v>
      </c>
      <c r="H291" s="29" t="s">
        <v>346</v>
      </c>
      <c r="I291" s="61" t="s">
        <v>347</v>
      </c>
      <c r="J291" s="44"/>
      <c r="K291" s="62" t="s">
        <v>348</v>
      </c>
    </row>
    <row r="292" spans="1:11" x14ac:dyDescent="0.2">
      <c r="A292" s="30">
        <f>+'CBT Wages'!B17</f>
        <v>3562018690</v>
      </c>
      <c r="B292" s="124" t="str">
        <f>VLOOKUP($A292,'CBT Wages'!$B$6:$AE$48,8,0)</f>
        <v>101305290317</v>
      </c>
      <c r="C292" s="26"/>
      <c r="D292" s="31" t="str">
        <f>VLOOKUP($A292,'CBT Wages'!$B$6:$AE$48,9,0)</f>
        <v>2013722633</v>
      </c>
      <c r="E292" s="31">
        <f>VLOOKUP($A292,'CBT Wages'!$B$6:$AE$48,10,0)</f>
        <v>27</v>
      </c>
      <c r="F292" s="31">
        <f>VLOOKUP($A292,'CBT Wages'!$B$6:$AE$48,14,0)</f>
        <v>26</v>
      </c>
      <c r="G292" s="32">
        <f>VLOOKUP($A292,'CBT Wages'!$B$6:$AE$48,5,0)</f>
        <v>43423</v>
      </c>
      <c r="H292" s="33" t="s">
        <v>349</v>
      </c>
      <c r="I292" s="64">
        <v>0</v>
      </c>
      <c r="J292" s="65"/>
      <c r="K292" s="64">
        <v>0</v>
      </c>
    </row>
    <row r="293" spans="1:11" x14ac:dyDescent="0.2">
      <c r="A293" s="34" t="s">
        <v>350</v>
      </c>
      <c r="B293" s="31" t="str">
        <f>VLOOKUP($A292,'CBT Wages'!$B$6:$AE$48,3,0)</f>
        <v>Rakesh</v>
      </c>
      <c r="C293" s="21"/>
      <c r="D293" s="21"/>
      <c r="E293" s="35"/>
      <c r="F293" s="35"/>
      <c r="G293" s="35"/>
      <c r="H293" s="213" t="s">
        <v>351</v>
      </c>
      <c r="I293" s="187">
        <v>0</v>
      </c>
      <c r="J293" s="206"/>
      <c r="K293" s="187">
        <v>0</v>
      </c>
    </row>
    <row r="294" spans="1:11" x14ac:dyDescent="0.2">
      <c r="A294" s="36" t="s">
        <v>352</v>
      </c>
      <c r="B294" s="27" t="str">
        <f>VLOOKUP($A292,'CBT Wages'!$B$6:$AE$48,4,0)</f>
        <v>JANMEJAY UPDHYAY</v>
      </c>
      <c r="C294" s="21"/>
      <c r="D294" s="21"/>
      <c r="E294" s="28" t="s">
        <v>322</v>
      </c>
      <c r="F294" s="37">
        <f>VLOOKUP($A292,'CBT OT'!$B$6:$O$429,9,0)</f>
        <v>9.5500000000000007</v>
      </c>
      <c r="G294" s="38"/>
      <c r="H294" s="194"/>
      <c r="I294" s="188"/>
      <c r="J294" s="207"/>
      <c r="K294" s="188"/>
    </row>
    <row r="295" spans="1:11" x14ac:dyDescent="0.2">
      <c r="A295" s="39" t="s">
        <v>353</v>
      </c>
      <c r="B295" s="40" t="e">
        <f>VLOOKUP($A292,'CBT Wages'!$B$6:$AR$48,44,0)</f>
        <v>#REF!</v>
      </c>
      <c r="C295" s="41"/>
      <c r="D295" s="41"/>
      <c r="E295" s="35" t="s">
        <v>354</v>
      </c>
      <c r="F295" s="37">
        <f>VLOOKUP($A292,'CBT OT'!$B$6:$V$429,16,0)</f>
        <v>1573</v>
      </c>
      <c r="G295" s="42"/>
      <c r="H295" s="43" t="s">
        <v>355</v>
      </c>
      <c r="I295" s="66">
        <v>0</v>
      </c>
      <c r="J295" s="67"/>
      <c r="K295" s="66">
        <v>0</v>
      </c>
    </row>
    <row r="296" spans="1:11" ht="12.75" customHeight="1" x14ac:dyDescent="0.2">
      <c r="A296" s="169" t="s">
        <v>356</v>
      </c>
      <c r="B296" s="197"/>
      <c r="C296" s="198" t="s">
        <v>357</v>
      </c>
      <c r="D296" s="192"/>
      <c r="E296" s="45"/>
      <c r="F296" s="199" t="s">
        <v>358</v>
      </c>
      <c r="G296" s="192"/>
      <c r="H296" s="200" t="s">
        <v>359</v>
      </c>
      <c r="I296" s="201"/>
      <c r="J296" s="175" t="s">
        <v>360</v>
      </c>
      <c r="K296" s="176"/>
    </row>
    <row r="297" spans="1:11" x14ac:dyDescent="0.2">
      <c r="A297" s="46" t="s">
        <v>361</v>
      </c>
      <c r="B297" s="47">
        <f>VLOOKUP($A292,'CBT Wages'!$B$6:$AE$48,15,0)</f>
        <v>17234</v>
      </c>
      <c r="C297" s="31">
        <f>VLOOKUP($A292,'CBT Wages'!$B$6:$AE$48,20,0)</f>
        <v>16596</v>
      </c>
      <c r="D297" s="48"/>
      <c r="E297" s="49"/>
      <c r="F297" s="177">
        <f>SUM(C297:E297)</f>
        <v>16596</v>
      </c>
      <c r="G297" s="202"/>
      <c r="H297" s="34" t="s">
        <v>362</v>
      </c>
      <c r="I297" s="26">
        <f>VLOOKUP($A292,'CBT Wages'!$B$6:$AE$48,29,0)</f>
        <v>2106</v>
      </c>
      <c r="J297" s="203"/>
      <c r="K297" s="180"/>
    </row>
    <row r="298" spans="1:11" ht="14.25" x14ac:dyDescent="0.2">
      <c r="A298" s="46" t="s">
        <v>363</v>
      </c>
      <c r="B298" s="50">
        <f>VLOOKUP($A292,'CBT Wages'!$B$6:$AE$48,16,0)</f>
        <v>0</v>
      </c>
      <c r="C298" s="51">
        <f>VLOOKUP($A292,'CBT Wages'!$B$6:$AE$48,21,0)</f>
        <v>0</v>
      </c>
      <c r="D298" s="52"/>
      <c r="E298" s="38"/>
      <c r="F298" s="181">
        <f>SUM(C298:E298)</f>
        <v>0</v>
      </c>
      <c r="G298" s="204"/>
      <c r="H298" s="36" t="s">
        <v>364</v>
      </c>
      <c r="I298" s="68">
        <f>VLOOKUP($A292,'CBT Wages'!$B$6:$AE$48,28,0)</f>
        <v>143</v>
      </c>
      <c r="J298" s="205">
        <f>F305-I305</f>
        <v>18259</v>
      </c>
      <c r="K298" s="184"/>
    </row>
    <row r="299" spans="1:11" ht="12.75" customHeight="1" x14ac:dyDescent="0.2">
      <c r="A299" s="46" t="s">
        <v>365</v>
      </c>
      <c r="B299" s="50">
        <f>VLOOKUP($A292,'CBT Wages'!$B$6:$AE$48,17,0)</f>
        <v>0</v>
      </c>
      <c r="C299" s="51">
        <f>VLOOKUP($A292,'CBT Wages'!$B$6:$AE$48,22,0)</f>
        <v>0</v>
      </c>
      <c r="D299" s="52"/>
      <c r="E299" s="38"/>
      <c r="F299" s="181">
        <f>SUM(C299:E299)</f>
        <v>0</v>
      </c>
      <c r="G299" s="204"/>
      <c r="H299" s="36" t="s">
        <v>366</v>
      </c>
      <c r="I299" s="68">
        <f>VLOOKUP($A292,'CBT Wages'!$B$6:$AE$48,30,0)</f>
        <v>0</v>
      </c>
      <c r="J299" s="201" t="s">
        <v>367</v>
      </c>
      <c r="K299" s="190"/>
    </row>
    <row r="300" spans="1:11" x14ac:dyDescent="0.2">
      <c r="A300" s="46" t="s">
        <v>368</v>
      </c>
      <c r="B300" s="50">
        <v>0</v>
      </c>
      <c r="C300" s="51">
        <v>0</v>
      </c>
      <c r="D300" s="52"/>
      <c r="E300" s="38"/>
      <c r="F300" s="181">
        <f>SUM(D300:E300)</f>
        <v>0</v>
      </c>
      <c r="G300" s="204"/>
      <c r="H300" s="36" t="s">
        <v>369</v>
      </c>
      <c r="I300" s="68"/>
      <c r="J300" s="198"/>
      <c r="K300" s="192"/>
    </row>
    <row r="301" spans="1:11" x14ac:dyDescent="0.2">
      <c r="A301" s="46" t="s">
        <v>370</v>
      </c>
      <c r="B301" s="50">
        <f>VLOOKUP($A292,'CBT Wages'!$B$6:$AE$48,18,0)</f>
        <v>0</v>
      </c>
      <c r="C301" s="51">
        <f>VLOOKUP($A292,'CBT Wages'!$B$6:$AE$48,23,0)</f>
        <v>0</v>
      </c>
      <c r="D301" s="52"/>
      <c r="E301" s="38"/>
      <c r="F301" s="181">
        <f>SUM(C301:E301)</f>
        <v>0</v>
      </c>
      <c r="G301" s="204"/>
      <c r="H301" s="36" t="s">
        <v>371</v>
      </c>
      <c r="I301" s="68"/>
      <c r="J301" s="198"/>
      <c r="K301" s="192"/>
    </row>
    <row r="302" spans="1:11" x14ac:dyDescent="0.2">
      <c r="A302" s="46" t="s">
        <v>372</v>
      </c>
      <c r="B302" s="53">
        <v>0</v>
      </c>
      <c r="C302" s="51">
        <f>VLOOKUP($A292,'CBT Wages'!$B$6:$AE$48,25,0)</f>
        <v>1383</v>
      </c>
      <c r="D302" s="52"/>
      <c r="E302" s="38"/>
      <c r="F302" s="181">
        <f>SUM(C302:E302)</f>
        <v>1383</v>
      </c>
      <c r="G302" s="204"/>
      <c r="H302" s="51"/>
      <c r="I302" s="68"/>
      <c r="J302" s="198"/>
      <c r="K302" s="192"/>
    </row>
    <row r="303" spans="1:11" x14ac:dyDescent="0.2">
      <c r="A303" s="46" t="s">
        <v>374</v>
      </c>
      <c r="B303" s="53">
        <v>0</v>
      </c>
      <c r="C303" s="51">
        <f>VLOOKUP($A292,'CBT Wages'!$B$6:$AE$48,26,0)</f>
        <v>956</v>
      </c>
      <c r="D303" s="52"/>
      <c r="E303" s="38"/>
      <c r="F303" s="181">
        <f>SUM(C303:E303)</f>
        <v>956</v>
      </c>
      <c r="G303" s="204"/>
      <c r="H303" s="51"/>
      <c r="I303" s="68"/>
      <c r="J303" s="198"/>
      <c r="K303" s="192"/>
    </row>
    <row r="304" spans="1:11" x14ac:dyDescent="0.2">
      <c r="A304" s="54" t="s">
        <v>375</v>
      </c>
      <c r="B304" s="55"/>
      <c r="C304" s="185"/>
      <c r="D304" s="186"/>
      <c r="E304" s="42"/>
      <c r="F304" s="185">
        <f>SUM(D304:E304)</f>
        <v>0</v>
      </c>
      <c r="G304" s="208"/>
      <c r="H304" s="40"/>
      <c r="I304" s="69"/>
      <c r="J304" s="212"/>
      <c r="K304" s="194"/>
    </row>
    <row r="305" spans="1:11" x14ac:dyDescent="0.2">
      <c r="A305" s="56" t="s">
        <v>320</v>
      </c>
      <c r="B305" s="57">
        <f>SUM(B297:B304)</f>
        <v>17234</v>
      </c>
      <c r="C305" s="209">
        <f>SUM(C297:D304)</f>
        <v>18935</v>
      </c>
      <c r="D305" s="210"/>
      <c r="E305" s="58"/>
      <c r="F305" s="209">
        <f>SUM(F297:F304)+F295</f>
        <v>20508</v>
      </c>
      <c r="G305" s="211">
        <f t="shared" ref="G305" si="24">SUM(G297:G304)</f>
        <v>0</v>
      </c>
      <c r="H305" s="59"/>
      <c r="I305" s="70">
        <f>SUM(I297:I304)</f>
        <v>2249</v>
      </c>
      <c r="J305" s="57" t="s">
        <v>376</v>
      </c>
      <c r="K305" s="57" t="str">
        <f>VLOOKUP($A292,'CBT Wages'!$B$6:$AF$48,6,0)</f>
        <v>MHE</v>
      </c>
    </row>
    <row r="307" spans="1:11" ht="15.75" x14ac:dyDescent="0.2">
      <c r="A307" s="20" t="s">
        <v>337</v>
      </c>
      <c r="B307" s="21"/>
      <c r="C307" s="21"/>
      <c r="D307" s="21"/>
      <c r="E307" s="167" t="str">
        <f>+$E$1</f>
        <v>Salary Slip Oct 2019</v>
      </c>
      <c r="F307" s="167"/>
      <c r="G307" s="167"/>
      <c r="H307" s="167"/>
      <c r="I307" s="167"/>
      <c r="J307" s="167"/>
      <c r="K307" s="168"/>
    </row>
    <row r="308" spans="1:11" x14ac:dyDescent="0.2">
      <c r="A308" s="22"/>
      <c r="C308" s="23" t="s">
        <v>339</v>
      </c>
      <c r="E308" s="23"/>
      <c r="F308" s="23"/>
      <c r="G308" s="23"/>
      <c r="H308" s="23"/>
      <c r="I308" s="23"/>
      <c r="J308" s="23"/>
      <c r="K308" s="60"/>
    </row>
    <row r="309" spans="1:11" x14ac:dyDescent="0.2">
      <c r="A309" s="24" t="s">
        <v>340</v>
      </c>
      <c r="B309" s="25" t="s">
        <v>341</v>
      </c>
      <c r="C309" s="26"/>
      <c r="D309" s="27" t="s">
        <v>342</v>
      </c>
      <c r="E309" s="28" t="s">
        <v>343</v>
      </c>
      <c r="F309" s="28" t="s">
        <v>344</v>
      </c>
      <c r="G309" s="28" t="s">
        <v>345</v>
      </c>
      <c r="H309" s="29" t="s">
        <v>346</v>
      </c>
      <c r="I309" s="61" t="s">
        <v>347</v>
      </c>
      <c r="J309" s="44"/>
      <c r="K309" s="62" t="s">
        <v>348</v>
      </c>
    </row>
    <row r="310" spans="1:11" x14ac:dyDescent="0.2">
      <c r="A310" s="30">
        <f>+'CBT Wages'!B18</f>
        <v>3562018691</v>
      </c>
      <c r="B310" s="31" t="str">
        <f>VLOOKUP($A310,'CBT Wages'!$B$6:$AE$48,8,0)</f>
        <v>101314833334</v>
      </c>
      <c r="C310" s="26"/>
      <c r="D310" s="31" t="str">
        <f>VLOOKUP($A310,'CBT Wages'!$B$6:$AE$48,9,0)</f>
        <v>6923778505</v>
      </c>
      <c r="E310" s="31">
        <f>VLOOKUP($A310,'CBT Wages'!$B$6:$AE$48,10,0)</f>
        <v>27</v>
      </c>
      <c r="F310" s="31">
        <f>VLOOKUP($A310,'CBT Wages'!$B$6:$AE$48,14,0)</f>
        <v>27</v>
      </c>
      <c r="G310" s="32">
        <f>VLOOKUP($A310,'CBT Wages'!$B$6:$AE$48,5,0)</f>
        <v>43423</v>
      </c>
      <c r="H310" s="33" t="s">
        <v>349</v>
      </c>
      <c r="I310" s="64">
        <v>0</v>
      </c>
      <c r="J310" s="65"/>
      <c r="K310" s="64">
        <v>0</v>
      </c>
    </row>
    <row r="311" spans="1:11" x14ac:dyDescent="0.2">
      <c r="A311" s="34" t="s">
        <v>350</v>
      </c>
      <c r="B311" s="31" t="str">
        <f>VLOOKUP($A310,'CBT Wages'!$B$6:$AE$48,3,0)</f>
        <v>ALOPI NATH DHURIYA</v>
      </c>
      <c r="C311" s="21"/>
      <c r="D311" s="21"/>
      <c r="E311" s="35"/>
      <c r="F311" s="35"/>
      <c r="G311" s="35"/>
      <c r="H311" s="213" t="s">
        <v>351</v>
      </c>
      <c r="I311" s="187">
        <v>0</v>
      </c>
      <c r="J311" s="206"/>
      <c r="K311" s="187">
        <v>0</v>
      </c>
    </row>
    <row r="312" spans="1:11" x14ac:dyDescent="0.2">
      <c r="A312" s="36" t="s">
        <v>352</v>
      </c>
      <c r="B312" s="27" t="str">
        <f>VLOOKUP($A310,'CBT Wages'!$B$6:$AE$48,4,0)</f>
        <v>MOTI LAL</v>
      </c>
      <c r="C312" s="21"/>
      <c r="D312" s="21"/>
      <c r="E312" s="28" t="s">
        <v>322</v>
      </c>
      <c r="F312" s="37">
        <f>VLOOKUP($A310,'CBT OT'!$B$6:$O$429,9,0)</f>
        <v>9.6300000000000008</v>
      </c>
      <c r="G312" s="38"/>
      <c r="H312" s="194"/>
      <c r="I312" s="188"/>
      <c r="J312" s="207"/>
      <c r="K312" s="188"/>
    </row>
    <row r="313" spans="1:11" x14ac:dyDescent="0.2">
      <c r="A313" s="39" t="s">
        <v>353</v>
      </c>
      <c r="B313" s="40" t="e">
        <f>VLOOKUP($A310,'CBT Wages'!$B$6:$AR$48,44,0)</f>
        <v>#REF!</v>
      </c>
      <c r="C313" s="41"/>
      <c r="D313" s="41"/>
      <c r="E313" s="35" t="s">
        <v>354</v>
      </c>
      <c r="F313" s="37">
        <f>VLOOKUP($A310,'CBT OT'!$B$6:$V$429,16,0)</f>
        <v>1587</v>
      </c>
      <c r="G313" s="42"/>
      <c r="H313" s="43" t="s">
        <v>355</v>
      </c>
      <c r="I313" s="66">
        <v>0</v>
      </c>
      <c r="J313" s="67"/>
      <c r="K313" s="66">
        <v>0</v>
      </c>
    </row>
    <row r="314" spans="1:11" ht="12.75" customHeight="1" x14ac:dyDescent="0.2">
      <c r="A314" s="169" t="s">
        <v>356</v>
      </c>
      <c r="B314" s="197"/>
      <c r="C314" s="198" t="s">
        <v>357</v>
      </c>
      <c r="D314" s="192"/>
      <c r="E314" s="45"/>
      <c r="F314" s="199" t="s">
        <v>358</v>
      </c>
      <c r="G314" s="192"/>
      <c r="H314" s="200" t="s">
        <v>359</v>
      </c>
      <c r="I314" s="201"/>
      <c r="J314" s="175" t="s">
        <v>360</v>
      </c>
      <c r="K314" s="176"/>
    </row>
    <row r="315" spans="1:11" x14ac:dyDescent="0.2">
      <c r="A315" s="46" t="s">
        <v>361</v>
      </c>
      <c r="B315" s="47">
        <f>VLOOKUP($A310,'CBT Wages'!$B$6:$AE$48,15,0)</f>
        <v>17234</v>
      </c>
      <c r="C315" s="31">
        <f>VLOOKUP($A310,'CBT Wages'!$B$6:$AE$48,20,0)</f>
        <v>17234</v>
      </c>
      <c r="D315" s="48"/>
      <c r="E315" s="49"/>
      <c r="F315" s="177">
        <f>SUM(C315:E315)</f>
        <v>17234</v>
      </c>
      <c r="G315" s="202"/>
      <c r="H315" s="34" t="s">
        <v>362</v>
      </c>
      <c r="I315" s="26">
        <f>VLOOKUP($A310,'CBT Wages'!$B$6:$AE$48,29,0)</f>
        <v>2187</v>
      </c>
      <c r="J315" s="203"/>
      <c r="K315" s="180"/>
    </row>
    <row r="316" spans="1:11" ht="14.25" x14ac:dyDescent="0.2">
      <c r="A316" s="46" t="s">
        <v>363</v>
      </c>
      <c r="B316" s="50">
        <f>VLOOKUP($A310,'CBT Wages'!$B$6:$AE$48,16,0)</f>
        <v>0</v>
      </c>
      <c r="C316" s="51">
        <f>VLOOKUP($A310,'CBT Wages'!$B$6:$AE$48,21,0)</f>
        <v>0</v>
      </c>
      <c r="D316" s="52"/>
      <c r="E316" s="38"/>
      <c r="F316" s="181">
        <f>SUM(C316:E316)</f>
        <v>0</v>
      </c>
      <c r="G316" s="204"/>
      <c r="H316" s="36" t="s">
        <v>364</v>
      </c>
      <c r="I316" s="68">
        <f>VLOOKUP($A310,'CBT Wages'!$B$6:$AE$48,28,0)</f>
        <v>148</v>
      </c>
      <c r="J316" s="205">
        <f>F323-I323</f>
        <v>18915</v>
      </c>
      <c r="K316" s="184"/>
    </row>
    <row r="317" spans="1:11" ht="12.75" customHeight="1" x14ac:dyDescent="0.2">
      <c r="A317" s="46" t="s">
        <v>365</v>
      </c>
      <c r="B317" s="50">
        <f>VLOOKUP($A310,'CBT Wages'!$B$6:$AE$48,17,0)</f>
        <v>0</v>
      </c>
      <c r="C317" s="51">
        <f>VLOOKUP($A310,'CBT Wages'!$B$6:$AE$48,22,0)</f>
        <v>0</v>
      </c>
      <c r="D317" s="52"/>
      <c r="E317" s="38"/>
      <c r="F317" s="181">
        <f>SUM(C317:E317)</f>
        <v>0</v>
      </c>
      <c r="G317" s="204"/>
      <c r="H317" s="36" t="s">
        <v>366</v>
      </c>
      <c r="I317" s="68">
        <f>VLOOKUP($A310,'CBT Wages'!$B$6:$AE$48,30,0)</f>
        <v>0</v>
      </c>
      <c r="J317" s="201" t="s">
        <v>367</v>
      </c>
      <c r="K317" s="190"/>
    </row>
    <row r="318" spans="1:11" x14ac:dyDescent="0.2">
      <c r="A318" s="46" t="s">
        <v>368</v>
      </c>
      <c r="B318" s="50">
        <v>0</v>
      </c>
      <c r="C318" s="51">
        <v>0</v>
      </c>
      <c r="D318" s="52"/>
      <c r="E318" s="38"/>
      <c r="F318" s="181">
        <f>SUM(D318:E318)</f>
        <v>0</v>
      </c>
      <c r="G318" s="204"/>
      <c r="H318" s="36" t="s">
        <v>369</v>
      </c>
      <c r="I318" s="68"/>
      <c r="J318" s="198"/>
      <c r="K318" s="192"/>
    </row>
    <row r="319" spans="1:11" x14ac:dyDescent="0.2">
      <c r="A319" s="46" t="s">
        <v>370</v>
      </c>
      <c r="B319" s="50">
        <f>VLOOKUP($A310,'CBT Wages'!$B$6:$AE$48,18,0)</f>
        <v>0</v>
      </c>
      <c r="C319" s="51">
        <f>VLOOKUP($A310,'CBT Wages'!$B$6:$AE$48,23,0)</f>
        <v>0</v>
      </c>
      <c r="D319" s="52"/>
      <c r="E319" s="38"/>
      <c r="F319" s="181">
        <f>SUM(C319:E319)</f>
        <v>0</v>
      </c>
      <c r="G319" s="204"/>
      <c r="H319" s="36" t="s">
        <v>371</v>
      </c>
      <c r="I319" s="68"/>
      <c r="J319" s="198"/>
      <c r="K319" s="192"/>
    </row>
    <row r="320" spans="1:11" x14ac:dyDescent="0.2">
      <c r="A320" s="46" t="s">
        <v>372</v>
      </c>
      <c r="B320" s="53">
        <v>0</v>
      </c>
      <c r="C320" s="51">
        <f>VLOOKUP($A310,'CBT Wages'!$B$6:$AE$48,25,0)</f>
        <v>1436</v>
      </c>
      <c r="D320" s="52"/>
      <c r="E320" s="38"/>
      <c r="F320" s="181">
        <f>SUM(C320:E320)</f>
        <v>1436</v>
      </c>
      <c r="G320" s="204"/>
      <c r="H320" s="51"/>
      <c r="I320" s="68"/>
      <c r="J320" s="198"/>
      <c r="K320" s="192"/>
    </row>
    <row r="321" spans="1:11" x14ac:dyDescent="0.2">
      <c r="A321" s="46" t="s">
        <v>374</v>
      </c>
      <c r="B321" s="53">
        <v>0</v>
      </c>
      <c r="C321" s="51">
        <f>VLOOKUP($A310,'CBT Wages'!$B$6:$AE$48,26,0)</f>
        <v>993</v>
      </c>
      <c r="D321" s="52"/>
      <c r="E321" s="38"/>
      <c r="F321" s="181">
        <f>SUM(C321:E321)</f>
        <v>993</v>
      </c>
      <c r="G321" s="204"/>
      <c r="H321" s="51"/>
      <c r="I321" s="68"/>
      <c r="J321" s="198"/>
      <c r="K321" s="192"/>
    </row>
    <row r="322" spans="1:11" x14ac:dyDescent="0.2">
      <c r="A322" s="54" t="s">
        <v>375</v>
      </c>
      <c r="B322" s="55"/>
      <c r="C322" s="185"/>
      <c r="D322" s="186"/>
      <c r="E322" s="42"/>
      <c r="F322" s="185">
        <f>SUM(D322:E322)</f>
        <v>0</v>
      </c>
      <c r="G322" s="208"/>
      <c r="H322" s="40"/>
      <c r="I322" s="69"/>
      <c r="J322" s="212"/>
      <c r="K322" s="194"/>
    </row>
    <row r="323" spans="1:11" x14ac:dyDescent="0.2">
      <c r="A323" s="56" t="s">
        <v>320</v>
      </c>
      <c r="B323" s="57">
        <f>SUM(B315:B322)</f>
        <v>17234</v>
      </c>
      <c r="C323" s="209">
        <f>SUM(C315:D322)</f>
        <v>19663</v>
      </c>
      <c r="D323" s="210"/>
      <c r="E323" s="58"/>
      <c r="F323" s="209">
        <f>SUM(F315:F322)+F313</f>
        <v>21250</v>
      </c>
      <c r="G323" s="211">
        <f t="shared" ref="G323" si="25">SUM(G315:G322)</f>
        <v>0</v>
      </c>
      <c r="H323" s="59"/>
      <c r="I323" s="70">
        <f>SUM(I315:I322)</f>
        <v>2335</v>
      </c>
      <c r="J323" s="57" t="s">
        <v>376</v>
      </c>
      <c r="K323" s="57" t="str">
        <f>VLOOKUP($A310,'CBT Wages'!$B$6:$AF$48,6,0)</f>
        <v>MHE</v>
      </c>
    </row>
    <row r="325" spans="1:11" ht="15.75" x14ac:dyDescent="0.2">
      <c r="A325" s="20" t="s">
        <v>337</v>
      </c>
      <c r="B325" s="21"/>
      <c r="C325" s="21"/>
      <c r="D325" s="21"/>
      <c r="E325" s="167" t="str">
        <f>+$E$1</f>
        <v>Salary Slip Oct 2019</v>
      </c>
      <c r="F325" s="167"/>
      <c r="G325" s="167"/>
      <c r="H325" s="167"/>
      <c r="I325" s="167"/>
      <c r="J325" s="167"/>
      <c r="K325" s="168"/>
    </row>
    <row r="326" spans="1:11" x14ac:dyDescent="0.2">
      <c r="A326" s="22"/>
      <c r="C326" s="23" t="s">
        <v>339</v>
      </c>
      <c r="E326" s="23"/>
      <c r="F326" s="23"/>
      <c r="G326" s="23"/>
      <c r="H326" s="23"/>
      <c r="I326" s="23"/>
      <c r="J326" s="23"/>
      <c r="K326" s="60"/>
    </row>
    <row r="327" spans="1:11" x14ac:dyDescent="0.2">
      <c r="A327" s="24" t="s">
        <v>340</v>
      </c>
      <c r="B327" s="25" t="s">
        <v>341</v>
      </c>
      <c r="C327" s="26"/>
      <c r="D327" s="27" t="s">
        <v>342</v>
      </c>
      <c r="E327" s="28" t="s">
        <v>343</v>
      </c>
      <c r="F327" s="28" t="s">
        <v>344</v>
      </c>
      <c r="G327" s="28" t="s">
        <v>345</v>
      </c>
      <c r="H327" s="29" t="s">
        <v>346</v>
      </c>
      <c r="I327" s="61" t="s">
        <v>347</v>
      </c>
      <c r="J327" s="44"/>
      <c r="K327" s="62" t="s">
        <v>348</v>
      </c>
    </row>
    <row r="328" spans="1:11" x14ac:dyDescent="0.2">
      <c r="A328" s="30">
        <f>+'CBT Wages'!B19</f>
        <v>3562018692</v>
      </c>
      <c r="B328" s="124" t="str">
        <f>VLOOKUP($A328,'CBT Wages'!$B$6:$AE$48,8,0)</f>
        <v>101380346724</v>
      </c>
      <c r="C328" s="26"/>
      <c r="D328" s="31" t="str">
        <f>VLOOKUP($A328,'CBT Wages'!$B$6:$AE$48,9,0)</f>
        <v>6928605925</v>
      </c>
      <c r="E328" s="31">
        <f>VLOOKUP($A328,'CBT Wages'!$B$6:$AE$48,10,0)</f>
        <v>27</v>
      </c>
      <c r="F328" s="31">
        <f>VLOOKUP($A328,'CBT Wages'!$B$6:$AE$48,14,0)</f>
        <v>24</v>
      </c>
      <c r="G328" s="32">
        <f>VLOOKUP($A328,'CBT Wages'!$B$6:$AE$48,5,0)</f>
        <v>43420</v>
      </c>
      <c r="H328" s="33" t="s">
        <v>349</v>
      </c>
      <c r="I328" s="64">
        <v>0</v>
      </c>
      <c r="J328" s="65"/>
      <c r="K328" s="64">
        <v>0</v>
      </c>
    </row>
    <row r="329" spans="1:11" x14ac:dyDescent="0.2">
      <c r="A329" s="34" t="s">
        <v>350</v>
      </c>
      <c r="B329" s="31" t="str">
        <f>VLOOKUP($A328,'CBT Wages'!$B$6:$AE$48,3,0)</f>
        <v>AAKASH SINGH</v>
      </c>
      <c r="C329" s="21"/>
      <c r="D329" s="21"/>
      <c r="E329" s="35"/>
      <c r="F329" s="35"/>
      <c r="G329" s="35"/>
      <c r="H329" s="213" t="s">
        <v>351</v>
      </c>
      <c r="I329" s="187">
        <v>0</v>
      </c>
      <c r="J329" s="206"/>
      <c r="K329" s="187">
        <v>0</v>
      </c>
    </row>
    <row r="330" spans="1:11" x14ac:dyDescent="0.2">
      <c r="A330" s="36" t="s">
        <v>352</v>
      </c>
      <c r="B330" s="27" t="str">
        <f>VLOOKUP($A328,'CBT Wages'!$B$6:$AE$48,4,0)</f>
        <v>SURENDER SINGH</v>
      </c>
      <c r="C330" s="21"/>
      <c r="D330" s="21"/>
      <c r="E330" s="28" t="s">
        <v>322</v>
      </c>
      <c r="F330" s="37">
        <f>VLOOKUP($A328,'CBT OT'!$B$6:$O$429,9,0)</f>
        <v>0</v>
      </c>
      <c r="G330" s="38"/>
      <c r="H330" s="194"/>
      <c r="I330" s="188"/>
      <c r="J330" s="207"/>
      <c r="K330" s="188"/>
    </row>
    <row r="331" spans="1:11" x14ac:dyDescent="0.2">
      <c r="A331" s="39" t="s">
        <v>353</v>
      </c>
      <c r="B331" s="40" t="e">
        <f>VLOOKUP($A328,'CBT Wages'!$B$6:$AR$48,44,0)</f>
        <v>#REF!</v>
      </c>
      <c r="C331" s="41"/>
      <c r="D331" s="41"/>
      <c r="E331" s="35" t="s">
        <v>354</v>
      </c>
      <c r="F331" s="37">
        <f>VLOOKUP($A328,'CBT OT'!$B$6:$V$429,16,0)</f>
        <v>0</v>
      </c>
      <c r="G331" s="42"/>
      <c r="H331" s="43" t="s">
        <v>355</v>
      </c>
      <c r="I331" s="66">
        <v>0</v>
      </c>
      <c r="J331" s="67"/>
      <c r="K331" s="66">
        <v>0</v>
      </c>
    </row>
    <row r="332" spans="1:11" ht="12.75" customHeight="1" x14ac:dyDescent="0.2">
      <c r="A332" s="169" t="s">
        <v>356</v>
      </c>
      <c r="B332" s="197"/>
      <c r="C332" s="198" t="s">
        <v>357</v>
      </c>
      <c r="D332" s="192"/>
      <c r="E332" s="45"/>
      <c r="F332" s="199" t="s">
        <v>358</v>
      </c>
      <c r="G332" s="192"/>
      <c r="H332" s="200" t="s">
        <v>359</v>
      </c>
      <c r="I332" s="201"/>
      <c r="J332" s="175" t="s">
        <v>360</v>
      </c>
      <c r="K332" s="176"/>
    </row>
    <row r="333" spans="1:11" x14ac:dyDescent="0.2">
      <c r="A333" s="46" t="s">
        <v>361</v>
      </c>
      <c r="B333" s="47">
        <f>VLOOKUP($A328,'CBT Wages'!$B$6:$AE$48,15,0)</f>
        <v>17234</v>
      </c>
      <c r="C333" s="31">
        <f>VLOOKUP($A328,'CBT Wages'!$B$6:$AE$48,20,0)</f>
        <v>15319</v>
      </c>
      <c r="D333" s="48"/>
      <c r="E333" s="49"/>
      <c r="F333" s="177">
        <f>SUM(C333:E333)</f>
        <v>15319</v>
      </c>
      <c r="G333" s="202"/>
      <c r="H333" s="34" t="s">
        <v>362</v>
      </c>
      <c r="I333" s="26">
        <f>VLOOKUP($A328,'CBT Wages'!$B$6:$AE$48,29,0)</f>
        <v>1944</v>
      </c>
      <c r="J333" s="203"/>
      <c r="K333" s="180"/>
    </row>
    <row r="334" spans="1:11" ht="14.25" x14ac:dyDescent="0.2">
      <c r="A334" s="46" t="s">
        <v>363</v>
      </c>
      <c r="B334" s="50">
        <f>VLOOKUP($A328,'CBT Wages'!$B$6:$AE$48,16,0)</f>
        <v>0</v>
      </c>
      <c r="C334" s="51">
        <f>VLOOKUP($A328,'CBT Wages'!$B$6:$AE$48,21,0)</f>
        <v>0</v>
      </c>
      <c r="D334" s="52"/>
      <c r="E334" s="38"/>
      <c r="F334" s="181">
        <f>SUM(C334:E334)</f>
        <v>0</v>
      </c>
      <c r="G334" s="204"/>
      <c r="H334" s="36" t="s">
        <v>364</v>
      </c>
      <c r="I334" s="68">
        <f>VLOOKUP($A328,'CBT Wages'!$B$6:$AE$48,28,0)</f>
        <v>132</v>
      </c>
      <c r="J334" s="205">
        <f>F341-I341</f>
        <v>15402</v>
      </c>
      <c r="K334" s="184"/>
    </row>
    <row r="335" spans="1:11" ht="12.75" customHeight="1" x14ac:dyDescent="0.2">
      <c r="A335" s="46" t="s">
        <v>365</v>
      </c>
      <c r="B335" s="50">
        <f>VLOOKUP($A328,'CBT Wages'!$B$6:$AE$48,17,0)</f>
        <v>0</v>
      </c>
      <c r="C335" s="51">
        <f>VLOOKUP($A328,'CBT Wages'!$B$6:$AE$48,22,0)</f>
        <v>0</v>
      </c>
      <c r="D335" s="52"/>
      <c r="E335" s="38"/>
      <c r="F335" s="181">
        <f>SUM(C335:E335)</f>
        <v>0</v>
      </c>
      <c r="G335" s="204"/>
      <c r="H335" s="36" t="s">
        <v>366</v>
      </c>
      <c r="I335" s="68">
        <f>VLOOKUP($A328,'CBT Wages'!$B$6:$AE$48,30,0)</f>
        <v>0</v>
      </c>
      <c r="J335" s="201" t="s">
        <v>367</v>
      </c>
      <c r="K335" s="190"/>
    </row>
    <row r="336" spans="1:11" x14ac:dyDescent="0.2">
      <c r="A336" s="46" t="s">
        <v>368</v>
      </c>
      <c r="B336" s="50">
        <v>0</v>
      </c>
      <c r="C336" s="51">
        <v>0</v>
      </c>
      <c r="D336" s="52"/>
      <c r="E336" s="38"/>
      <c r="F336" s="181">
        <f>SUM(D336:E336)</f>
        <v>0</v>
      </c>
      <c r="G336" s="204"/>
      <c r="H336" s="36" t="s">
        <v>369</v>
      </c>
      <c r="I336" s="68"/>
      <c r="J336" s="198"/>
      <c r="K336" s="192"/>
    </row>
    <row r="337" spans="1:11" x14ac:dyDescent="0.2">
      <c r="A337" s="46" t="s">
        <v>370</v>
      </c>
      <c r="B337" s="50">
        <f>VLOOKUP($A328,'CBT Wages'!$B$6:$AE$48,18,0)</f>
        <v>0</v>
      </c>
      <c r="C337" s="51">
        <f>VLOOKUP($A328,'CBT Wages'!$B$6:$AE$48,23,0)</f>
        <v>0</v>
      </c>
      <c r="D337" s="52"/>
      <c r="E337" s="38"/>
      <c r="F337" s="181">
        <f>SUM(C337:E337)</f>
        <v>0</v>
      </c>
      <c r="G337" s="204"/>
      <c r="H337" s="36" t="s">
        <v>371</v>
      </c>
      <c r="I337" s="68"/>
      <c r="J337" s="198"/>
      <c r="K337" s="192"/>
    </row>
    <row r="338" spans="1:11" x14ac:dyDescent="0.2">
      <c r="A338" s="46" t="s">
        <v>372</v>
      </c>
      <c r="B338" s="53">
        <v>0</v>
      </c>
      <c r="C338" s="51">
        <f>VLOOKUP($A328,'CBT Wages'!$B$6:$AE$48,25,0)</f>
        <v>1277</v>
      </c>
      <c r="D338" s="52"/>
      <c r="E338" s="38"/>
      <c r="F338" s="181">
        <f>SUM(C338:E338)</f>
        <v>1277</v>
      </c>
      <c r="G338" s="204"/>
      <c r="H338" s="51"/>
      <c r="I338" s="68"/>
      <c r="J338" s="198"/>
      <c r="K338" s="192"/>
    </row>
    <row r="339" spans="1:11" x14ac:dyDescent="0.2">
      <c r="A339" s="46" t="s">
        <v>374</v>
      </c>
      <c r="B339" s="53">
        <v>0</v>
      </c>
      <c r="C339" s="51">
        <f>VLOOKUP($A328,'CBT Wages'!$B$6:$AE$48,26,0)</f>
        <v>882</v>
      </c>
      <c r="D339" s="52"/>
      <c r="E339" s="38"/>
      <c r="F339" s="181">
        <f>SUM(C339:E339)</f>
        <v>882</v>
      </c>
      <c r="G339" s="204"/>
      <c r="H339" s="51"/>
      <c r="I339" s="68"/>
      <c r="J339" s="198"/>
      <c r="K339" s="192"/>
    </row>
    <row r="340" spans="1:11" x14ac:dyDescent="0.2">
      <c r="A340" s="54" t="s">
        <v>375</v>
      </c>
      <c r="B340" s="55"/>
      <c r="C340" s="185"/>
      <c r="D340" s="186"/>
      <c r="E340" s="42"/>
      <c r="F340" s="185">
        <f>SUM(D340:E340)</f>
        <v>0</v>
      </c>
      <c r="G340" s="208"/>
      <c r="H340" s="40"/>
      <c r="I340" s="69"/>
      <c r="J340" s="212"/>
      <c r="K340" s="194"/>
    </row>
    <row r="341" spans="1:11" x14ac:dyDescent="0.2">
      <c r="A341" s="56" t="s">
        <v>320</v>
      </c>
      <c r="B341" s="57">
        <f>SUM(B333:B340)</f>
        <v>17234</v>
      </c>
      <c r="C341" s="209">
        <f>SUM(C333:D340)</f>
        <v>17478</v>
      </c>
      <c r="D341" s="210"/>
      <c r="E341" s="58"/>
      <c r="F341" s="209">
        <f>SUM(F333:F340)+F331</f>
        <v>17478</v>
      </c>
      <c r="G341" s="211">
        <f t="shared" ref="G341" si="26">SUM(G333:G340)</f>
        <v>0</v>
      </c>
      <c r="H341" s="59"/>
      <c r="I341" s="70">
        <f>SUM(I333:I340)</f>
        <v>2076</v>
      </c>
      <c r="J341" s="57" t="s">
        <v>376</v>
      </c>
      <c r="K341" s="57" t="str">
        <f>VLOOKUP($A328,'CBT Wages'!$B$6:$AF$48,6,0)</f>
        <v>MHE</v>
      </c>
    </row>
    <row r="343" spans="1:11" ht="15.75" x14ac:dyDescent="0.2">
      <c r="A343" s="20" t="s">
        <v>337</v>
      </c>
      <c r="B343" s="21"/>
      <c r="C343" s="21"/>
      <c r="D343" s="21"/>
      <c r="E343" s="167" t="str">
        <f>+$E$1</f>
        <v>Salary Slip Oct 2019</v>
      </c>
      <c r="F343" s="167"/>
      <c r="G343" s="167"/>
      <c r="H343" s="167"/>
      <c r="I343" s="167"/>
      <c r="J343" s="167"/>
      <c r="K343" s="168"/>
    </row>
    <row r="344" spans="1:11" x14ac:dyDescent="0.2">
      <c r="A344" s="22"/>
      <c r="C344" s="23" t="s">
        <v>339</v>
      </c>
      <c r="E344" s="23"/>
      <c r="F344" s="23"/>
      <c r="G344" s="23"/>
      <c r="H344" s="23"/>
      <c r="I344" s="23"/>
      <c r="J344" s="23"/>
      <c r="K344" s="60"/>
    </row>
    <row r="345" spans="1:11" x14ac:dyDescent="0.2">
      <c r="A345" s="24" t="s">
        <v>340</v>
      </c>
      <c r="B345" s="25" t="s">
        <v>341</v>
      </c>
      <c r="C345" s="26"/>
      <c r="D345" s="27" t="s">
        <v>342</v>
      </c>
      <c r="E345" s="28" t="s">
        <v>343</v>
      </c>
      <c r="F345" s="28" t="s">
        <v>344</v>
      </c>
      <c r="G345" s="28" t="s">
        <v>345</v>
      </c>
      <c r="H345" s="29" t="s">
        <v>346</v>
      </c>
      <c r="I345" s="61" t="s">
        <v>347</v>
      </c>
      <c r="J345" s="44"/>
      <c r="K345" s="62" t="s">
        <v>348</v>
      </c>
    </row>
    <row r="346" spans="1:11" x14ac:dyDescent="0.2">
      <c r="A346" s="30">
        <f>+'CBT Wages'!B20</f>
        <v>3562018693</v>
      </c>
      <c r="B346" s="31" t="str">
        <f>VLOOKUP($A346,'CBT Wages'!$B$6:$AE$48,8,0)</f>
        <v>100054044626</v>
      </c>
      <c r="C346" s="26"/>
      <c r="D346" s="31" t="str">
        <f>VLOOKUP($A346,'CBT Wages'!$B$6:$AE$48,9,0)</f>
        <v>6928605832</v>
      </c>
      <c r="E346" s="31">
        <f>VLOOKUP($A346,'CBT Wages'!$B$6:$AE$48,10,0)</f>
        <v>27</v>
      </c>
      <c r="F346" s="31">
        <f>VLOOKUP($A346,'CBT Wages'!$B$6:$AE$48,14,0)</f>
        <v>24.5</v>
      </c>
      <c r="G346" s="32">
        <f>VLOOKUP($A346,'CBT Wages'!$B$6:$AE$48,5,0)</f>
        <v>43417</v>
      </c>
      <c r="H346" s="33" t="s">
        <v>349</v>
      </c>
      <c r="I346" s="64">
        <v>0</v>
      </c>
      <c r="J346" s="65"/>
      <c r="K346" s="64">
        <v>0</v>
      </c>
    </row>
    <row r="347" spans="1:11" x14ac:dyDescent="0.2">
      <c r="A347" s="34" t="s">
        <v>350</v>
      </c>
      <c r="B347" s="31" t="str">
        <f>VLOOKUP($A346,'CBT Wages'!$B$6:$AE$48,3,0)</f>
        <v>GOVIND SINGH BISHT</v>
      </c>
      <c r="C347" s="21"/>
      <c r="D347" s="21"/>
      <c r="E347" s="35"/>
      <c r="F347" s="35"/>
      <c r="G347" s="35"/>
      <c r="H347" s="213" t="s">
        <v>351</v>
      </c>
      <c r="I347" s="187">
        <v>0</v>
      </c>
      <c r="J347" s="206"/>
      <c r="K347" s="187">
        <v>0</v>
      </c>
    </row>
    <row r="348" spans="1:11" x14ac:dyDescent="0.2">
      <c r="A348" s="36" t="s">
        <v>352</v>
      </c>
      <c r="B348" s="27" t="str">
        <f>VLOOKUP($A346,'CBT Wages'!$B$6:$AE$48,4,0)</f>
        <v>SATYAPAL SINGH BISHT</v>
      </c>
      <c r="C348" s="21"/>
      <c r="D348" s="21"/>
      <c r="E348" s="28" t="s">
        <v>322</v>
      </c>
      <c r="F348" s="37">
        <f>VLOOKUP($A346,'CBT OT'!$B$6:$O$429,9,0)</f>
        <v>0</v>
      </c>
      <c r="G348" s="38"/>
      <c r="H348" s="194"/>
      <c r="I348" s="188"/>
      <c r="J348" s="207"/>
      <c r="K348" s="188"/>
    </row>
    <row r="349" spans="1:11" x14ac:dyDescent="0.2">
      <c r="A349" s="39" t="s">
        <v>353</v>
      </c>
      <c r="B349" s="40" t="e">
        <f>VLOOKUP($A346,'CBT Wages'!$B$6:$AR$48,44,0)</f>
        <v>#REF!</v>
      </c>
      <c r="C349" s="41"/>
      <c r="D349" s="41"/>
      <c r="E349" s="35" t="s">
        <v>354</v>
      </c>
      <c r="F349" s="37">
        <f>VLOOKUP($A346,'CBT OT'!$B$6:$V$429,16,0)</f>
        <v>0</v>
      </c>
      <c r="G349" s="42"/>
      <c r="H349" s="43" t="s">
        <v>355</v>
      </c>
      <c r="I349" s="66">
        <v>0</v>
      </c>
      <c r="J349" s="67"/>
      <c r="K349" s="66">
        <v>0</v>
      </c>
    </row>
    <row r="350" spans="1:11" ht="12.75" customHeight="1" x14ac:dyDescent="0.2">
      <c r="A350" s="169" t="s">
        <v>356</v>
      </c>
      <c r="B350" s="197"/>
      <c r="C350" s="198" t="s">
        <v>357</v>
      </c>
      <c r="D350" s="192"/>
      <c r="E350" s="45"/>
      <c r="F350" s="199" t="s">
        <v>358</v>
      </c>
      <c r="G350" s="192"/>
      <c r="H350" s="200" t="s">
        <v>359</v>
      </c>
      <c r="I350" s="201"/>
      <c r="J350" s="175" t="s">
        <v>360</v>
      </c>
      <c r="K350" s="176"/>
    </row>
    <row r="351" spans="1:11" x14ac:dyDescent="0.2">
      <c r="A351" s="46" t="s">
        <v>361</v>
      </c>
      <c r="B351" s="47">
        <f>VLOOKUP($A346,'CBT Wages'!$B$6:$AE$48,15,0)</f>
        <v>17234</v>
      </c>
      <c r="C351" s="31">
        <f>VLOOKUP($A346,'CBT Wages'!$B$6:$AE$48,20,0)</f>
        <v>15638</v>
      </c>
      <c r="D351" s="48"/>
      <c r="E351" s="49"/>
      <c r="F351" s="177">
        <f>SUM(C351:E351)</f>
        <v>15638</v>
      </c>
      <c r="G351" s="202"/>
      <c r="H351" s="34" t="s">
        <v>362</v>
      </c>
      <c r="I351" s="26">
        <f>VLOOKUP($A346,'CBT Wages'!$B$6:$AE$48,29,0)</f>
        <v>1985</v>
      </c>
      <c r="J351" s="203"/>
      <c r="K351" s="180"/>
    </row>
    <row r="352" spans="1:11" ht="14.25" x14ac:dyDescent="0.2">
      <c r="A352" s="46" t="s">
        <v>363</v>
      </c>
      <c r="B352" s="50">
        <f>VLOOKUP($A346,'CBT Wages'!$B$6:$AE$48,16,0)</f>
        <v>0</v>
      </c>
      <c r="C352" s="51">
        <f>VLOOKUP($A346,'CBT Wages'!$B$6:$AE$48,21,0)</f>
        <v>0</v>
      </c>
      <c r="D352" s="52"/>
      <c r="E352" s="38"/>
      <c r="F352" s="181">
        <f>SUM(C352:E352)</f>
        <v>0</v>
      </c>
      <c r="G352" s="204"/>
      <c r="H352" s="36" t="s">
        <v>364</v>
      </c>
      <c r="I352" s="68">
        <f>VLOOKUP($A346,'CBT Wages'!$B$6:$AE$48,28,0)</f>
        <v>134</v>
      </c>
      <c r="J352" s="205">
        <f>F359-I359</f>
        <v>15723</v>
      </c>
      <c r="K352" s="184"/>
    </row>
    <row r="353" spans="1:11" ht="12.75" customHeight="1" x14ac:dyDescent="0.2">
      <c r="A353" s="46" t="s">
        <v>365</v>
      </c>
      <c r="B353" s="50">
        <f>VLOOKUP($A346,'CBT Wages'!$B$6:$AE$48,17,0)</f>
        <v>0</v>
      </c>
      <c r="C353" s="51">
        <f>VLOOKUP($A346,'CBT Wages'!$B$6:$AE$48,22,0)</f>
        <v>0</v>
      </c>
      <c r="D353" s="52"/>
      <c r="E353" s="38"/>
      <c r="F353" s="181">
        <f>SUM(C353:E353)</f>
        <v>0</v>
      </c>
      <c r="G353" s="204"/>
      <c r="H353" s="36" t="s">
        <v>366</v>
      </c>
      <c r="I353" s="68">
        <f>VLOOKUP($A346,'CBT Wages'!$B$6:$AE$48,30,0)</f>
        <v>0</v>
      </c>
      <c r="J353" s="201" t="s">
        <v>367</v>
      </c>
      <c r="K353" s="190"/>
    </row>
    <row r="354" spans="1:11" x14ac:dyDescent="0.2">
      <c r="A354" s="46" t="s">
        <v>368</v>
      </c>
      <c r="B354" s="50">
        <v>0</v>
      </c>
      <c r="C354" s="51">
        <v>0</v>
      </c>
      <c r="D354" s="52"/>
      <c r="E354" s="38"/>
      <c r="F354" s="181">
        <f>SUM(D354:E354)</f>
        <v>0</v>
      </c>
      <c r="G354" s="204"/>
      <c r="H354" s="36" t="s">
        <v>369</v>
      </c>
      <c r="I354" s="68"/>
      <c r="J354" s="198"/>
      <c r="K354" s="192"/>
    </row>
    <row r="355" spans="1:11" x14ac:dyDescent="0.2">
      <c r="A355" s="46" t="s">
        <v>370</v>
      </c>
      <c r="B355" s="50">
        <f>VLOOKUP($A346,'CBT Wages'!$B$6:$AE$48,18,0)</f>
        <v>0</v>
      </c>
      <c r="C355" s="51">
        <f>VLOOKUP($A346,'CBT Wages'!$B$6:$AE$48,23,0)</f>
        <v>0</v>
      </c>
      <c r="D355" s="52"/>
      <c r="E355" s="38"/>
      <c r="F355" s="181">
        <f>SUM(C355:E355)</f>
        <v>0</v>
      </c>
      <c r="G355" s="204"/>
      <c r="H355" s="36" t="s">
        <v>371</v>
      </c>
      <c r="I355" s="68"/>
      <c r="J355" s="198"/>
      <c r="K355" s="192"/>
    </row>
    <row r="356" spans="1:11" x14ac:dyDescent="0.2">
      <c r="A356" s="46" t="s">
        <v>372</v>
      </c>
      <c r="B356" s="53">
        <v>0</v>
      </c>
      <c r="C356" s="51">
        <f>VLOOKUP($A346,'CBT Wages'!$B$6:$AE$48,25,0)</f>
        <v>1303</v>
      </c>
      <c r="D356" s="52"/>
      <c r="E356" s="38"/>
      <c r="F356" s="181">
        <f>SUM(C356:E356)</f>
        <v>1303</v>
      </c>
      <c r="G356" s="204"/>
      <c r="H356" s="51"/>
      <c r="I356" s="68"/>
      <c r="J356" s="198"/>
      <c r="K356" s="192"/>
    </row>
    <row r="357" spans="1:11" x14ac:dyDescent="0.2">
      <c r="A357" s="46" t="s">
        <v>374</v>
      </c>
      <c r="B357" s="53">
        <v>0</v>
      </c>
      <c r="C357" s="51">
        <f>VLOOKUP($A346,'CBT Wages'!$B$6:$AE$48,26,0)</f>
        <v>901</v>
      </c>
      <c r="D357" s="52"/>
      <c r="E357" s="38"/>
      <c r="F357" s="181">
        <f>SUM(C357:E357)</f>
        <v>901</v>
      </c>
      <c r="G357" s="204"/>
      <c r="H357" s="51"/>
      <c r="I357" s="68"/>
      <c r="J357" s="198"/>
      <c r="K357" s="192"/>
    </row>
    <row r="358" spans="1:11" x14ac:dyDescent="0.2">
      <c r="A358" s="54" t="s">
        <v>375</v>
      </c>
      <c r="B358" s="55"/>
      <c r="C358" s="185"/>
      <c r="D358" s="186"/>
      <c r="E358" s="42"/>
      <c r="F358" s="185">
        <f>SUM(D358:E358)</f>
        <v>0</v>
      </c>
      <c r="G358" s="208"/>
      <c r="H358" s="40"/>
      <c r="I358" s="69"/>
      <c r="J358" s="212"/>
      <c r="K358" s="194"/>
    </row>
    <row r="359" spans="1:11" x14ac:dyDescent="0.2">
      <c r="A359" s="56" t="s">
        <v>320</v>
      </c>
      <c r="B359" s="57">
        <f>SUM(B351:B358)</f>
        <v>17234</v>
      </c>
      <c r="C359" s="209">
        <f>SUM(C351:D358)</f>
        <v>17842</v>
      </c>
      <c r="D359" s="210"/>
      <c r="E359" s="58"/>
      <c r="F359" s="209">
        <f>SUM(F351:F358)+F349</f>
        <v>17842</v>
      </c>
      <c r="G359" s="211">
        <f t="shared" ref="G359" si="27">SUM(G351:G358)</f>
        <v>0</v>
      </c>
      <c r="H359" s="59"/>
      <c r="I359" s="70">
        <f>SUM(I351:I358)</f>
        <v>2119</v>
      </c>
      <c r="J359" s="57" t="s">
        <v>376</v>
      </c>
      <c r="K359" s="57" t="str">
        <f>VLOOKUP($A346,'CBT Wages'!$B$6:$AF$48,6,0)</f>
        <v>MHE</v>
      </c>
    </row>
    <row r="361" spans="1:11" ht="15.75" x14ac:dyDescent="0.2">
      <c r="A361" s="20" t="s">
        <v>337</v>
      </c>
      <c r="B361" s="21"/>
      <c r="C361" s="21"/>
      <c r="D361" s="21"/>
      <c r="E361" s="167" t="str">
        <f>+$E$1</f>
        <v>Salary Slip Oct 2019</v>
      </c>
      <c r="F361" s="167"/>
      <c r="G361" s="167"/>
      <c r="H361" s="167"/>
      <c r="I361" s="167"/>
      <c r="J361" s="167"/>
      <c r="K361" s="168"/>
    </row>
    <row r="362" spans="1:11" x14ac:dyDescent="0.2">
      <c r="A362" s="22"/>
      <c r="C362" s="23" t="s">
        <v>339</v>
      </c>
      <c r="E362" s="23"/>
      <c r="F362" s="23"/>
      <c r="G362" s="23"/>
      <c r="H362" s="23"/>
      <c r="I362" s="23"/>
      <c r="J362" s="23"/>
      <c r="K362" s="60"/>
    </row>
    <row r="363" spans="1:11" x14ac:dyDescent="0.2">
      <c r="A363" s="24" t="s">
        <v>340</v>
      </c>
      <c r="B363" s="25" t="s">
        <v>341</v>
      </c>
      <c r="C363" s="26"/>
      <c r="D363" s="27" t="s">
        <v>342</v>
      </c>
      <c r="E363" s="28" t="s">
        <v>343</v>
      </c>
      <c r="F363" s="28" t="s">
        <v>344</v>
      </c>
      <c r="G363" s="28" t="s">
        <v>345</v>
      </c>
      <c r="H363" s="29" t="s">
        <v>346</v>
      </c>
      <c r="I363" s="61" t="s">
        <v>347</v>
      </c>
      <c r="J363" s="44"/>
      <c r="K363" s="62" t="s">
        <v>348</v>
      </c>
    </row>
    <row r="364" spans="1:11" x14ac:dyDescent="0.2">
      <c r="A364" s="30">
        <f>+'CBT Wages'!B21</f>
        <v>3562018694</v>
      </c>
      <c r="B364" s="124" t="str">
        <f>VLOOKUP($A364,'CBT Wages'!$B$6:$AE$48,8,0)</f>
        <v>101380345314</v>
      </c>
      <c r="C364" s="26"/>
      <c r="D364" s="31" t="str">
        <f>VLOOKUP($A364,'CBT Wages'!$B$6:$AE$48,9,0)</f>
        <v>6928605954</v>
      </c>
      <c r="E364" s="31">
        <f>VLOOKUP($A364,'CBT Wages'!$B$6:$AE$48,10,0)</f>
        <v>27</v>
      </c>
      <c r="F364" s="31">
        <f>VLOOKUP($A364,'CBT Wages'!$B$6:$AE$48,14,0)</f>
        <v>27</v>
      </c>
      <c r="G364" s="32">
        <f>VLOOKUP($A364,'CBT Wages'!$B$6:$AE$48,5,0)</f>
        <v>43421</v>
      </c>
      <c r="H364" s="33" t="s">
        <v>349</v>
      </c>
      <c r="I364" s="64">
        <v>0</v>
      </c>
      <c r="J364" s="65"/>
      <c r="K364" s="64">
        <v>0</v>
      </c>
    </row>
    <row r="365" spans="1:11" x14ac:dyDescent="0.2">
      <c r="A365" s="34" t="s">
        <v>350</v>
      </c>
      <c r="B365" s="31" t="str">
        <f>VLOOKUP($A364,'CBT Wages'!$B$6:$AE$48,3,0)</f>
        <v>SONU KUMAR</v>
      </c>
      <c r="C365" s="21"/>
      <c r="D365" s="21"/>
      <c r="E365" s="35"/>
      <c r="F365" s="35"/>
      <c r="G365" s="35"/>
      <c r="H365" s="213" t="s">
        <v>351</v>
      </c>
      <c r="I365" s="187">
        <v>0</v>
      </c>
      <c r="J365" s="206"/>
      <c r="K365" s="187">
        <v>0</v>
      </c>
    </row>
    <row r="366" spans="1:11" x14ac:dyDescent="0.2">
      <c r="A366" s="36" t="s">
        <v>352</v>
      </c>
      <c r="B366" s="27" t="str">
        <f>VLOOKUP($A364,'CBT Wages'!$B$6:$AE$48,4,0)</f>
        <v>MATAL BADAL</v>
      </c>
      <c r="C366" s="21"/>
      <c r="D366" s="21"/>
      <c r="E366" s="28" t="s">
        <v>322</v>
      </c>
      <c r="F366" s="37">
        <f>VLOOKUP($A364,'CBT OT'!$B$6:$O$429,9,0)</f>
        <v>2.1800000000000002</v>
      </c>
      <c r="G366" s="38"/>
      <c r="H366" s="194"/>
      <c r="I366" s="188"/>
      <c r="J366" s="207"/>
      <c r="K366" s="188"/>
    </row>
    <row r="367" spans="1:11" x14ac:dyDescent="0.2">
      <c r="A367" s="39" t="s">
        <v>353</v>
      </c>
      <c r="B367" s="40" t="e">
        <f>VLOOKUP($A364,'CBT Wages'!$B$6:$AR$48,44,0)</f>
        <v>#REF!</v>
      </c>
      <c r="C367" s="41"/>
      <c r="D367" s="41"/>
      <c r="E367" s="35" t="s">
        <v>354</v>
      </c>
      <c r="F367" s="37">
        <f>VLOOKUP($A364,'CBT OT'!$B$6:$V$429,16,0)</f>
        <v>359</v>
      </c>
      <c r="G367" s="42"/>
      <c r="H367" s="43" t="s">
        <v>355</v>
      </c>
      <c r="I367" s="66">
        <v>0</v>
      </c>
      <c r="J367" s="67"/>
      <c r="K367" s="66">
        <v>0</v>
      </c>
    </row>
    <row r="368" spans="1:11" ht="12.75" customHeight="1" x14ac:dyDescent="0.2">
      <c r="A368" s="169" t="s">
        <v>356</v>
      </c>
      <c r="B368" s="197"/>
      <c r="C368" s="198" t="s">
        <v>357</v>
      </c>
      <c r="D368" s="192"/>
      <c r="E368" s="45"/>
      <c r="F368" s="199" t="s">
        <v>358</v>
      </c>
      <c r="G368" s="192"/>
      <c r="H368" s="200" t="s">
        <v>359</v>
      </c>
      <c r="I368" s="201"/>
      <c r="J368" s="175" t="s">
        <v>360</v>
      </c>
      <c r="K368" s="176"/>
    </row>
    <row r="369" spans="1:11" x14ac:dyDescent="0.2">
      <c r="A369" s="46" t="s">
        <v>361</v>
      </c>
      <c r="B369" s="47">
        <f>VLOOKUP($A364,'CBT Wages'!$B$6:$AE$48,15,0)</f>
        <v>17234</v>
      </c>
      <c r="C369" s="31">
        <f>VLOOKUP($A364,'CBT Wages'!$B$6:$AE$48,20,0)</f>
        <v>17234</v>
      </c>
      <c r="D369" s="48"/>
      <c r="E369" s="49"/>
      <c r="F369" s="177">
        <f>SUM(C369:E369)</f>
        <v>17234</v>
      </c>
      <c r="G369" s="202"/>
      <c r="H369" s="34" t="s">
        <v>362</v>
      </c>
      <c r="I369" s="26">
        <f>VLOOKUP($A364,'CBT Wages'!$B$6:$AE$48,29,0)</f>
        <v>2187</v>
      </c>
      <c r="J369" s="203"/>
      <c r="K369" s="180"/>
    </row>
    <row r="370" spans="1:11" ht="14.25" x14ac:dyDescent="0.2">
      <c r="A370" s="46" t="s">
        <v>363</v>
      </c>
      <c r="B370" s="50">
        <f>VLOOKUP($A364,'CBT Wages'!$B$6:$AE$48,16,0)</f>
        <v>0</v>
      </c>
      <c r="C370" s="51">
        <f>VLOOKUP($A364,'CBT Wages'!$B$6:$AE$48,21,0)</f>
        <v>0</v>
      </c>
      <c r="D370" s="52"/>
      <c r="E370" s="38"/>
      <c r="F370" s="181">
        <f>SUM(C370:E370)</f>
        <v>0</v>
      </c>
      <c r="G370" s="204"/>
      <c r="H370" s="36" t="s">
        <v>364</v>
      </c>
      <c r="I370" s="68">
        <f>VLOOKUP($A364,'CBT Wages'!$B$6:$AE$48,28,0)</f>
        <v>148</v>
      </c>
      <c r="J370" s="205">
        <f>F377-I377</f>
        <v>17687</v>
      </c>
      <c r="K370" s="184"/>
    </row>
    <row r="371" spans="1:11" ht="12.75" customHeight="1" x14ac:dyDescent="0.2">
      <c r="A371" s="46" t="s">
        <v>365</v>
      </c>
      <c r="B371" s="50">
        <f>VLOOKUP($A364,'CBT Wages'!$B$6:$AE$48,17,0)</f>
        <v>0</v>
      </c>
      <c r="C371" s="51">
        <f>VLOOKUP($A364,'CBT Wages'!$B$6:$AE$48,22,0)</f>
        <v>0</v>
      </c>
      <c r="D371" s="52"/>
      <c r="E371" s="38"/>
      <c r="F371" s="181">
        <f>SUM(C371:E371)</f>
        <v>0</v>
      </c>
      <c r="G371" s="204"/>
      <c r="H371" s="36" t="s">
        <v>366</v>
      </c>
      <c r="I371" s="68">
        <f>VLOOKUP($A364,'CBT Wages'!$B$6:$AE$48,30,0)</f>
        <v>0</v>
      </c>
      <c r="J371" s="201" t="s">
        <v>367</v>
      </c>
      <c r="K371" s="190"/>
    </row>
    <row r="372" spans="1:11" x14ac:dyDescent="0.2">
      <c r="A372" s="46" t="s">
        <v>368</v>
      </c>
      <c r="B372" s="50">
        <v>0</v>
      </c>
      <c r="C372" s="51">
        <v>0</v>
      </c>
      <c r="D372" s="52"/>
      <c r="E372" s="38"/>
      <c r="F372" s="181">
        <f>SUM(D372:E372)</f>
        <v>0</v>
      </c>
      <c r="G372" s="204"/>
      <c r="H372" s="36" t="s">
        <v>369</v>
      </c>
      <c r="I372" s="68"/>
      <c r="J372" s="198"/>
      <c r="K372" s="192"/>
    </row>
    <row r="373" spans="1:11" x14ac:dyDescent="0.2">
      <c r="A373" s="46" t="s">
        <v>370</v>
      </c>
      <c r="B373" s="50">
        <f>VLOOKUP($A364,'CBT Wages'!$B$6:$AE$48,18,0)</f>
        <v>0</v>
      </c>
      <c r="C373" s="51">
        <f>VLOOKUP($A364,'CBT Wages'!$B$6:$AE$48,23,0)</f>
        <v>0</v>
      </c>
      <c r="D373" s="52"/>
      <c r="E373" s="38"/>
      <c r="F373" s="181">
        <f>SUM(C373:E373)</f>
        <v>0</v>
      </c>
      <c r="G373" s="204"/>
      <c r="H373" s="36" t="s">
        <v>371</v>
      </c>
      <c r="I373" s="68"/>
      <c r="J373" s="198"/>
      <c r="K373" s="192"/>
    </row>
    <row r="374" spans="1:11" x14ac:dyDescent="0.2">
      <c r="A374" s="46" t="s">
        <v>372</v>
      </c>
      <c r="B374" s="53">
        <v>0</v>
      </c>
      <c r="C374" s="51">
        <f>VLOOKUP($A364,'CBT Wages'!$B$6:$AE$48,25,0)</f>
        <v>1436</v>
      </c>
      <c r="D374" s="52"/>
      <c r="E374" s="38"/>
      <c r="F374" s="181">
        <f>SUM(C374:E374)</f>
        <v>1436</v>
      </c>
      <c r="G374" s="204"/>
      <c r="H374" s="51"/>
      <c r="I374" s="68"/>
      <c r="J374" s="198"/>
      <c r="K374" s="192"/>
    </row>
    <row r="375" spans="1:11" x14ac:dyDescent="0.2">
      <c r="A375" s="46" t="s">
        <v>374</v>
      </c>
      <c r="B375" s="53">
        <v>0</v>
      </c>
      <c r="C375" s="51">
        <f>VLOOKUP($A364,'CBT Wages'!$B$6:$AE$48,26,0)</f>
        <v>993</v>
      </c>
      <c r="D375" s="52"/>
      <c r="E375" s="38"/>
      <c r="F375" s="181">
        <f>SUM(C375:E375)</f>
        <v>993</v>
      </c>
      <c r="G375" s="204"/>
      <c r="H375" s="51"/>
      <c r="I375" s="68"/>
      <c r="J375" s="198"/>
      <c r="K375" s="192"/>
    </row>
    <row r="376" spans="1:11" x14ac:dyDescent="0.2">
      <c r="A376" s="54" t="s">
        <v>375</v>
      </c>
      <c r="B376" s="55"/>
      <c r="C376" s="185"/>
      <c r="D376" s="186"/>
      <c r="E376" s="42"/>
      <c r="F376" s="185">
        <f>SUM(D376:E376)</f>
        <v>0</v>
      </c>
      <c r="G376" s="208"/>
      <c r="H376" s="40"/>
      <c r="I376" s="69"/>
      <c r="J376" s="212"/>
      <c r="K376" s="194"/>
    </row>
    <row r="377" spans="1:11" x14ac:dyDescent="0.2">
      <c r="A377" s="56" t="s">
        <v>320</v>
      </c>
      <c r="B377" s="57">
        <f>SUM(B369:B376)</f>
        <v>17234</v>
      </c>
      <c r="C377" s="209">
        <f>SUM(C369:D376)</f>
        <v>19663</v>
      </c>
      <c r="D377" s="210"/>
      <c r="E377" s="58"/>
      <c r="F377" s="209">
        <f>SUM(F369:F376)+F367</f>
        <v>20022</v>
      </c>
      <c r="G377" s="211">
        <f t="shared" ref="G377" si="28">SUM(G369:G376)</f>
        <v>0</v>
      </c>
      <c r="H377" s="59"/>
      <c r="I377" s="70">
        <f>SUM(I369:I376)</f>
        <v>2335</v>
      </c>
      <c r="J377" s="57" t="s">
        <v>376</v>
      </c>
      <c r="K377" s="57" t="str">
        <f>VLOOKUP($A364,'CBT Wages'!$B$6:$AF$48,6,0)</f>
        <v>MHE</v>
      </c>
    </row>
    <row r="379" spans="1:11" ht="15.75" x14ac:dyDescent="0.2">
      <c r="A379" s="20" t="s">
        <v>337</v>
      </c>
      <c r="B379" s="21"/>
      <c r="C379" s="21"/>
      <c r="D379" s="21"/>
      <c r="E379" s="167" t="str">
        <f>+$E$1</f>
        <v>Salary Slip Oct 2019</v>
      </c>
      <c r="F379" s="167"/>
      <c r="G379" s="167"/>
      <c r="H379" s="167"/>
      <c r="I379" s="167"/>
      <c r="J379" s="167"/>
      <c r="K379" s="168"/>
    </row>
    <row r="380" spans="1:11" x14ac:dyDescent="0.2">
      <c r="A380" s="22"/>
      <c r="C380" s="23" t="s">
        <v>339</v>
      </c>
      <c r="E380" s="23"/>
      <c r="F380" s="23"/>
      <c r="G380" s="23"/>
      <c r="H380" s="23"/>
      <c r="I380" s="23"/>
      <c r="J380" s="23"/>
      <c r="K380" s="60"/>
    </row>
    <row r="381" spans="1:11" x14ac:dyDescent="0.2">
      <c r="A381" s="24" t="s">
        <v>340</v>
      </c>
      <c r="B381" s="25" t="s">
        <v>341</v>
      </c>
      <c r="C381" s="26"/>
      <c r="D381" s="27" t="s">
        <v>342</v>
      </c>
      <c r="E381" s="28" t="s">
        <v>343</v>
      </c>
      <c r="F381" s="28" t="s">
        <v>344</v>
      </c>
      <c r="G381" s="28" t="s">
        <v>345</v>
      </c>
      <c r="H381" s="29" t="s">
        <v>346</v>
      </c>
      <c r="I381" s="61" t="s">
        <v>347</v>
      </c>
      <c r="J381" s="44"/>
      <c r="K381" s="62" t="s">
        <v>348</v>
      </c>
    </row>
    <row r="382" spans="1:11" x14ac:dyDescent="0.2">
      <c r="A382" s="30">
        <f>+'CBT Wages'!B22</f>
        <v>3562018698</v>
      </c>
      <c r="B382" s="31" t="str">
        <f>VLOOKUP($A382,'CBT Wages'!$B$6:$AE$48,8,0)</f>
        <v>101391614640</v>
      </c>
      <c r="C382" s="26"/>
      <c r="D382" s="31" t="str">
        <f>VLOOKUP($A382,'CBT Wages'!$B$6:$AE$48,9,0)</f>
        <v>6928479073</v>
      </c>
      <c r="E382" s="31">
        <f>VLOOKUP($A382,'CBT Wages'!$B$6:$AE$48,10,0)</f>
        <v>27</v>
      </c>
      <c r="F382" s="31">
        <f>VLOOKUP($A382,'CBT Wages'!$B$6:$AE$48,14,0)</f>
        <v>19</v>
      </c>
      <c r="G382" s="32">
        <f>VLOOKUP($A382,'CBT Wages'!$B$6:$AE$48,5,0)</f>
        <v>43385</v>
      </c>
      <c r="H382" s="33" t="s">
        <v>349</v>
      </c>
      <c r="I382" s="64">
        <v>0</v>
      </c>
      <c r="J382" s="65"/>
      <c r="K382" s="64">
        <v>0</v>
      </c>
    </row>
    <row r="383" spans="1:11" x14ac:dyDescent="0.2">
      <c r="A383" s="34" t="s">
        <v>350</v>
      </c>
      <c r="B383" s="31" t="str">
        <f>VLOOKUP($A382,'CBT Wages'!$B$6:$AE$48,3,0)</f>
        <v>Rohit Kumar Jha</v>
      </c>
      <c r="C383" s="21"/>
      <c r="D383" s="21"/>
      <c r="E383" s="35"/>
      <c r="F383" s="35"/>
      <c r="G383" s="35"/>
      <c r="H383" s="213" t="s">
        <v>351</v>
      </c>
      <c r="I383" s="187">
        <v>0</v>
      </c>
      <c r="J383" s="206"/>
      <c r="K383" s="187">
        <v>0</v>
      </c>
    </row>
    <row r="384" spans="1:11" x14ac:dyDescent="0.2">
      <c r="A384" s="36" t="s">
        <v>352</v>
      </c>
      <c r="B384" s="27" t="str">
        <f>VLOOKUP($A382,'CBT Wages'!$B$6:$AE$48,4,0)</f>
        <v>PRADEEP JHA</v>
      </c>
      <c r="C384" s="21"/>
      <c r="D384" s="21"/>
      <c r="E384" s="28" t="s">
        <v>322</v>
      </c>
      <c r="F384" s="37">
        <f>VLOOKUP($A382,'CBT OT'!$B$6:$O$429,9,0)</f>
        <v>5.35</v>
      </c>
      <c r="G384" s="38"/>
      <c r="H384" s="194"/>
      <c r="I384" s="188"/>
      <c r="J384" s="207"/>
      <c r="K384" s="188"/>
    </row>
    <row r="385" spans="1:11" x14ac:dyDescent="0.2">
      <c r="A385" s="39" t="s">
        <v>353</v>
      </c>
      <c r="B385" s="40" t="e">
        <f>VLOOKUP($A382,'CBT Wages'!$B$6:$AR$48,44,0)</f>
        <v>#REF!</v>
      </c>
      <c r="C385" s="41"/>
      <c r="D385" s="41"/>
      <c r="E385" s="35" t="s">
        <v>354</v>
      </c>
      <c r="F385" s="37">
        <f>VLOOKUP($A382,'CBT OT'!$B$6:$V$429,16,0)</f>
        <v>881</v>
      </c>
      <c r="G385" s="42"/>
      <c r="H385" s="43" t="s">
        <v>355</v>
      </c>
      <c r="I385" s="66">
        <v>0</v>
      </c>
      <c r="J385" s="67"/>
      <c r="K385" s="66">
        <v>0</v>
      </c>
    </row>
    <row r="386" spans="1:11" ht="12.75" customHeight="1" x14ac:dyDescent="0.2">
      <c r="A386" s="169" t="s">
        <v>356</v>
      </c>
      <c r="B386" s="197"/>
      <c r="C386" s="198" t="s">
        <v>357</v>
      </c>
      <c r="D386" s="192"/>
      <c r="E386" s="45"/>
      <c r="F386" s="199" t="s">
        <v>358</v>
      </c>
      <c r="G386" s="192"/>
      <c r="H386" s="200" t="s">
        <v>359</v>
      </c>
      <c r="I386" s="201"/>
      <c r="J386" s="175" t="s">
        <v>360</v>
      </c>
      <c r="K386" s="176"/>
    </row>
    <row r="387" spans="1:11" x14ac:dyDescent="0.2">
      <c r="A387" s="46" t="s">
        <v>361</v>
      </c>
      <c r="B387" s="47">
        <f>VLOOKUP($A382,'CBT Wages'!$B$6:$AE$48,15,0)</f>
        <v>17234</v>
      </c>
      <c r="C387" s="31">
        <f>VLOOKUP($A382,'CBT Wages'!$B$6:$AE$48,20,0)</f>
        <v>12128</v>
      </c>
      <c r="D387" s="48"/>
      <c r="E387" s="49"/>
      <c r="F387" s="177">
        <f>SUM(C387:E387)</f>
        <v>12128</v>
      </c>
      <c r="G387" s="202"/>
      <c r="H387" s="34" t="s">
        <v>362</v>
      </c>
      <c r="I387" s="26">
        <f>VLOOKUP($A382,'CBT Wages'!$B$6:$AE$48,29,0)</f>
        <v>1539</v>
      </c>
      <c r="J387" s="203"/>
      <c r="K387" s="180"/>
    </row>
    <row r="388" spans="1:11" ht="14.25" x14ac:dyDescent="0.2">
      <c r="A388" s="46" t="s">
        <v>363</v>
      </c>
      <c r="B388" s="50">
        <f>VLOOKUP($A382,'CBT Wages'!$B$6:$AE$48,16,0)</f>
        <v>0</v>
      </c>
      <c r="C388" s="51">
        <f>VLOOKUP($A382,'CBT Wages'!$B$6:$AE$48,21,0)</f>
        <v>0</v>
      </c>
      <c r="D388" s="52"/>
      <c r="E388" s="38"/>
      <c r="F388" s="181">
        <f>SUM(C388:E388)</f>
        <v>0</v>
      </c>
      <c r="G388" s="204"/>
      <c r="H388" s="36" t="s">
        <v>364</v>
      </c>
      <c r="I388" s="68">
        <f>VLOOKUP($A382,'CBT Wages'!$B$6:$AE$48,28,0)</f>
        <v>104</v>
      </c>
      <c r="J388" s="205">
        <f>F395-I395</f>
        <v>13076</v>
      </c>
      <c r="K388" s="184"/>
    </row>
    <row r="389" spans="1:11" ht="12.75" customHeight="1" x14ac:dyDescent="0.2">
      <c r="A389" s="46" t="s">
        <v>365</v>
      </c>
      <c r="B389" s="50">
        <f>VLOOKUP($A382,'CBT Wages'!$B$6:$AE$48,17,0)</f>
        <v>0</v>
      </c>
      <c r="C389" s="51">
        <f>VLOOKUP($A382,'CBT Wages'!$B$6:$AE$48,22,0)</f>
        <v>0</v>
      </c>
      <c r="D389" s="52"/>
      <c r="E389" s="38"/>
      <c r="F389" s="181">
        <f>SUM(C389:E389)</f>
        <v>0</v>
      </c>
      <c r="G389" s="204"/>
      <c r="H389" s="36" t="s">
        <v>366</v>
      </c>
      <c r="I389" s="68">
        <f>VLOOKUP($A382,'CBT Wages'!$B$6:$AE$48,30,0)</f>
        <v>0</v>
      </c>
      <c r="J389" s="201" t="s">
        <v>367</v>
      </c>
      <c r="K389" s="190"/>
    </row>
    <row r="390" spans="1:11" x14ac:dyDescent="0.2">
      <c r="A390" s="46" t="s">
        <v>368</v>
      </c>
      <c r="B390" s="50">
        <v>0</v>
      </c>
      <c r="C390" s="51">
        <v>0</v>
      </c>
      <c r="D390" s="52"/>
      <c r="E390" s="38"/>
      <c r="F390" s="181">
        <f>SUM(D390:E390)</f>
        <v>0</v>
      </c>
      <c r="G390" s="204"/>
      <c r="H390" s="36" t="s">
        <v>369</v>
      </c>
      <c r="I390" s="68"/>
      <c r="J390" s="198"/>
      <c r="K390" s="192"/>
    </row>
    <row r="391" spans="1:11" x14ac:dyDescent="0.2">
      <c r="A391" s="46" t="s">
        <v>370</v>
      </c>
      <c r="B391" s="50">
        <f>VLOOKUP($A382,'CBT Wages'!$B$6:$AE$48,18,0)</f>
        <v>0</v>
      </c>
      <c r="C391" s="51">
        <f>VLOOKUP($A382,'CBT Wages'!$B$6:$AE$48,23,0)</f>
        <v>0</v>
      </c>
      <c r="D391" s="52"/>
      <c r="E391" s="38"/>
      <c r="F391" s="181">
        <f>SUM(C391:E391)</f>
        <v>0</v>
      </c>
      <c r="G391" s="204"/>
      <c r="H391" s="36" t="s">
        <v>371</v>
      </c>
      <c r="I391" s="68"/>
      <c r="J391" s="198"/>
      <c r="K391" s="192"/>
    </row>
    <row r="392" spans="1:11" x14ac:dyDescent="0.2">
      <c r="A392" s="46" t="s">
        <v>372</v>
      </c>
      <c r="B392" s="53">
        <v>0</v>
      </c>
      <c r="C392" s="51">
        <f>VLOOKUP($A382,'CBT Wages'!$B$6:$AE$48,25,0)</f>
        <v>1011</v>
      </c>
      <c r="D392" s="52"/>
      <c r="E392" s="38"/>
      <c r="F392" s="181">
        <f>SUM(C392:E392)</f>
        <v>1011</v>
      </c>
      <c r="G392" s="204"/>
      <c r="H392" s="51"/>
      <c r="I392" s="68"/>
      <c r="J392" s="198"/>
      <c r="K392" s="192"/>
    </row>
    <row r="393" spans="1:11" x14ac:dyDescent="0.2">
      <c r="A393" s="46" t="s">
        <v>374</v>
      </c>
      <c r="B393" s="53">
        <v>0</v>
      </c>
      <c r="C393" s="51">
        <f>VLOOKUP($A382,'CBT Wages'!$B$6:$AE$48,26,0)</f>
        <v>699</v>
      </c>
      <c r="D393" s="52"/>
      <c r="E393" s="38"/>
      <c r="F393" s="181">
        <f>SUM(C393:E393)</f>
        <v>699</v>
      </c>
      <c r="G393" s="204"/>
      <c r="H393" s="51"/>
      <c r="I393" s="68"/>
      <c r="J393" s="198"/>
      <c r="K393" s="192"/>
    </row>
    <row r="394" spans="1:11" x14ac:dyDescent="0.2">
      <c r="A394" s="54" t="s">
        <v>375</v>
      </c>
      <c r="B394" s="55"/>
      <c r="C394" s="185"/>
      <c r="D394" s="186"/>
      <c r="E394" s="42"/>
      <c r="F394" s="185">
        <f>SUM(D394:E394)</f>
        <v>0</v>
      </c>
      <c r="G394" s="208"/>
      <c r="H394" s="40"/>
      <c r="I394" s="69"/>
      <c r="J394" s="212"/>
      <c r="K394" s="194"/>
    </row>
    <row r="395" spans="1:11" x14ac:dyDescent="0.2">
      <c r="A395" s="56" t="s">
        <v>320</v>
      </c>
      <c r="B395" s="57">
        <f>SUM(B387:B394)</f>
        <v>17234</v>
      </c>
      <c r="C395" s="209">
        <f>SUM(C387:D394)</f>
        <v>13838</v>
      </c>
      <c r="D395" s="210"/>
      <c r="E395" s="58"/>
      <c r="F395" s="209">
        <f>SUM(F387:F394)+F385</f>
        <v>14719</v>
      </c>
      <c r="G395" s="211">
        <f t="shared" ref="G395" si="29">SUM(G387:G394)</f>
        <v>0</v>
      </c>
      <c r="H395" s="59"/>
      <c r="I395" s="70">
        <f>SUM(I387:I394)</f>
        <v>1643</v>
      </c>
      <c r="J395" s="57" t="s">
        <v>376</v>
      </c>
      <c r="K395" s="57" t="str">
        <f>VLOOKUP($A382,'CBT Wages'!$B$6:$AF$48,6,0)</f>
        <v>MHE</v>
      </c>
    </row>
    <row r="397" spans="1:11" ht="15.75" x14ac:dyDescent="0.2">
      <c r="A397" s="20" t="s">
        <v>337</v>
      </c>
      <c r="B397" s="21"/>
      <c r="C397" s="21"/>
      <c r="D397" s="21"/>
      <c r="E397" s="167" t="str">
        <f>+$E$1</f>
        <v>Salary Slip Oct 2019</v>
      </c>
      <c r="F397" s="167"/>
      <c r="G397" s="167"/>
      <c r="H397" s="167"/>
      <c r="I397" s="167"/>
      <c r="J397" s="167"/>
      <c r="K397" s="168"/>
    </row>
    <row r="398" spans="1:11" x14ac:dyDescent="0.2">
      <c r="A398" s="22"/>
      <c r="C398" s="23" t="s">
        <v>339</v>
      </c>
      <c r="E398" s="23"/>
      <c r="F398" s="23"/>
      <c r="G398" s="23"/>
      <c r="H398" s="23"/>
      <c r="I398" s="23"/>
      <c r="J398" s="23"/>
      <c r="K398" s="60"/>
    </row>
    <row r="399" spans="1:11" x14ac:dyDescent="0.2">
      <c r="A399" s="24" t="s">
        <v>340</v>
      </c>
      <c r="B399" s="25" t="s">
        <v>341</v>
      </c>
      <c r="C399" s="26"/>
      <c r="D399" s="27" t="s">
        <v>342</v>
      </c>
      <c r="E399" s="28" t="s">
        <v>343</v>
      </c>
      <c r="F399" s="28" t="s">
        <v>344</v>
      </c>
      <c r="G399" s="28" t="s">
        <v>345</v>
      </c>
      <c r="H399" s="29" t="s">
        <v>346</v>
      </c>
      <c r="I399" s="61" t="s">
        <v>347</v>
      </c>
      <c r="J399" s="44"/>
      <c r="K399" s="62" t="s">
        <v>348</v>
      </c>
    </row>
    <row r="400" spans="1:11" x14ac:dyDescent="0.2">
      <c r="A400" s="30" t="e">
        <f>+'CBT Wages'!#REF!</f>
        <v>#REF!</v>
      </c>
      <c r="B400" s="124" t="e">
        <f>VLOOKUP($A400,'CBT Wages'!$B$6:$AE$48,8,0)</f>
        <v>#REF!</v>
      </c>
      <c r="C400" s="26"/>
      <c r="D400" s="31" t="e">
        <f>VLOOKUP($A400,'CBT Wages'!$B$6:$AE$48,9,0)</f>
        <v>#REF!</v>
      </c>
      <c r="E400" s="31" t="e">
        <f>VLOOKUP($A400,'CBT Wages'!$B$6:$AE$48,10,0)</f>
        <v>#REF!</v>
      </c>
      <c r="F400" s="31" t="e">
        <f>VLOOKUP($A400,'CBT Wages'!$B$6:$AE$48,14,0)</f>
        <v>#REF!</v>
      </c>
      <c r="G400" s="32" t="e">
        <f>VLOOKUP($A400,'CBT Wages'!$B$6:$AE$48,5,0)</f>
        <v>#REF!</v>
      </c>
      <c r="H400" s="33" t="s">
        <v>349</v>
      </c>
      <c r="I400" s="64">
        <v>0</v>
      </c>
      <c r="J400" s="65"/>
      <c r="K400" s="64">
        <v>0</v>
      </c>
    </row>
    <row r="401" spans="1:11" x14ac:dyDescent="0.2">
      <c r="A401" s="34" t="s">
        <v>350</v>
      </c>
      <c r="B401" s="31" t="e">
        <f>VLOOKUP($A400,'CBT Wages'!$B$6:$AE$48,3,0)</f>
        <v>#REF!</v>
      </c>
      <c r="C401" s="21"/>
      <c r="D401" s="21"/>
      <c r="E401" s="35"/>
      <c r="F401" s="35"/>
      <c r="G401" s="35"/>
      <c r="H401" s="213" t="s">
        <v>351</v>
      </c>
      <c r="I401" s="187">
        <v>0</v>
      </c>
      <c r="J401" s="206"/>
      <c r="K401" s="187">
        <v>0</v>
      </c>
    </row>
    <row r="402" spans="1:11" x14ac:dyDescent="0.2">
      <c r="A402" s="36" t="s">
        <v>352</v>
      </c>
      <c r="B402" s="27" t="e">
        <f>VLOOKUP($A400,'CBT Wages'!$B$6:$AE$48,4,0)</f>
        <v>#REF!</v>
      </c>
      <c r="C402" s="21"/>
      <c r="D402" s="21"/>
      <c r="E402" s="28" t="s">
        <v>322</v>
      </c>
      <c r="F402" s="37" t="e">
        <f>VLOOKUP($A400,'CBT OT'!$B$6:$O$429,9,0)</f>
        <v>#REF!</v>
      </c>
      <c r="G402" s="38"/>
      <c r="H402" s="194"/>
      <c r="I402" s="188"/>
      <c r="J402" s="207"/>
      <c r="K402" s="188"/>
    </row>
    <row r="403" spans="1:11" x14ac:dyDescent="0.2">
      <c r="A403" s="39" t="s">
        <v>353</v>
      </c>
      <c r="B403" s="40" t="e">
        <f>VLOOKUP($A400,'CBT Wages'!$B$6:$AR$48,44,0)</f>
        <v>#REF!</v>
      </c>
      <c r="C403" s="41"/>
      <c r="D403" s="41"/>
      <c r="E403" s="35" t="s">
        <v>354</v>
      </c>
      <c r="F403" s="37" t="e">
        <f>VLOOKUP($A400,'CBT OT'!$B$6:$V$429,16,0)</f>
        <v>#REF!</v>
      </c>
      <c r="G403" s="42"/>
      <c r="H403" s="43" t="s">
        <v>355</v>
      </c>
      <c r="I403" s="66">
        <v>0</v>
      </c>
      <c r="J403" s="67"/>
      <c r="K403" s="66">
        <v>0</v>
      </c>
    </row>
    <row r="404" spans="1:11" ht="12.75" customHeight="1" x14ac:dyDescent="0.2">
      <c r="A404" s="169" t="s">
        <v>356</v>
      </c>
      <c r="B404" s="197"/>
      <c r="C404" s="198" t="s">
        <v>357</v>
      </c>
      <c r="D404" s="192"/>
      <c r="E404" s="45"/>
      <c r="F404" s="199" t="s">
        <v>358</v>
      </c>
      <c r="G404" s="192"/>
      <c r="H404" s="200" t="s">
        <v>359</v>
      </c>
      <c r="I404" s="201"/>
      <c r="J404" s="175" t="s">
        <v>360</v>
      </c>
      <c r="K404" s="176"/>
    </row>
    <row r="405" spans="1:11" x14ac:dyDescent="0.2">
      <c r="A405" s="46" t="s">
        <v>361</v>
      </c>
      <c r="B405" s="47" t="e">
        <f>VLOOKUP($A400,'CBT Wages'!$B$6:$AE$48,15,0)</f>
        <v>#REF!</v>
      </c>
      <c r="C405" s="31" t="e">
        <f>VLOOKUP($A400,'CBT Wages'!$B$6:$AE$48,20,0)</f>
        <v>#REF!</v>
      </c>
      <c r="D405" s="48"/>
      <c r="E405" s="49"/>
      <c r="F405" s="177" t="e">
        <f>SUM(C405:E405)</f>
        <v>#REF!</v>
      </c>
      <c r="G405" s="202"/>
      <c r="H405" s="34" t="s">
        <v>362</v>
      </c>
      <c r="I405" s="26" t="e">
        <f>VLOOKUP($A400,'CBT Wages'!$B$6:$AE$48,29,0)</f>
        <v>#REF!</v>
      </c>
      <c r="J405" s="203"/>
      <c r="K405" s="180"/>
    </row>
    <row r="406" spans="1:11" ht="14.25" x14ac:dyDescent="0.2">
      <c r="A406" s="46" t="s">
        <v>363</v>
      </c>
      <c r="B406" s="50" t="e">
        <f>VLOOKUP($A400,'CBT Wages'!$B$6:$AE$48,16,0)</f>
        <v>#REF!</v>
      </c>
      <c r="C406" s="51" t="e">
        <f>VLOOKUP($A400,'CBT Wages'!$B$6:$AE$48,21,0)</f>
        <v>#REF!</v>
      </c>
      <c r="D406" s="52"/>
      <c r="E406" s="38"/>
      <c r="F406" s="181" t="e">
        <f>SUM(C406:E406)</f>
        <v>#REF!</v>
      </c>
      <c r="G406" s="204"/>
      <c r="H406" s="36" t="s">
        <v>364</v>
      </c>
      <c r="I406" s="68" t="e">
        <f>VLOOKUP($A400,'CBT Wages'!$B$6:$AE$48,28,0)</f>
        <v>#REF!</v>
      </c>
      <c r="J406" s="205" t="e">
        <f>F413-I413</f>
        <v>#REF!</v>
      </c>
      <c r="K406" s="184"/>
    </row>
    <row r="407" spans="1:11" ht="12.75" customHeight="1" x14ac:dyDescent="0.2">
      <c r="A407" s="46" t="s">
        <v>365</v>
      </c>
      <c r="B407" s="50" t="e">
        <f>VLOOKUP($A400,'CBT Wages'!$B$6:$AE$48,17,0)</f>
        <v>#REF!</v>
      </c>
      <c r="C407" s="51" t="e">
        <f>VLOOKUP($A400,'CBT Wages'!$B$6:$AE$48,22,0)</f>
        <v>#REF!</v>
      </c>
      <c r="D407" s="52"/>
      <c r="E407" s="38"/>
      <c r="F407" s="181" t="e">
        <f>SUM(C407:E407)</f>
        <v>#REF!</v>
      </c>
      <c r="G407" s="204"/>
      <c r="H407" s="36" t="s">
        <v>366</v>
      </c>
      <c r="I407" s="68" t="e">
        <f>VLOOKUP($A400,'CBT Wages'!$B$6:$AE$48,30,0)</f>
        <v>#REF!</v>
      </c>
      <c r="J407" s="201" t="s">
        <v>367</v>
      </c>
      <c r="K407" s="190"/>
    </row>
    <row r="408" spans="1:11" x14ac:dyDescent="0.2">
      <c r="A408" s="46" t="s">
        <v>368</v>
      </c>
      <c r="B408" s="50">
        <v>0</v>
      </c>
      <c r="C408" s="51">
        <v>0</v>
      </c>
      <c r="D408" s="52"/>
      <c r="E408" s="38"/>
      <c r="F408" s="181">
        <f>SUM(D408:E408)</f>
        <v>0</v>
      </c>
      <c r="G408" s="204"/>
      <c r="H408" s="36" t="s">
        <v>369</v>
      </c>
      <c r="I408" s="68"/>
      <c r="J408" s="198"/>
      <c r="K408" s="192"/>
    </row>
    <row r="409" spans="1:11" x14ac:dyDescent="0.2">
      <c r="A409" s="46" t="s">
        <v>370</v>
      </c>
      <c r="B409" s="50" t="e">
        <f>VLOOKUP($A400,'CBT Wages'!$B$6:$AE$48,18,0)</f>
        <v>#REF!</v>
      </c>
      <c r="C409" s="51" t="e">
        <f>VLOOKUP($A400,'CBT Wages'!$B$6:$AE$48,23,0)</f>
        <v>#REF!</v>
      </c>
      <c r="D409" s="52"/>
      <c r="E409" s="38"/>
      <c r="F409" s="181" t="e">
        <f>SUM(C409:E409)</f>
        <v>#REF!</v>
      </c>
      <c r="G409" s="204"/>
      <c r="H409" s="36" t="s">
        <v>371</v>
      </c>
      <c r="I409" s="68"/>
      <c r="J409" s="198"/>
      <c r="K409" s="192"/>
    </row>
    <row r="410" spans="1:11" x14ac:dyDescent="0.2">
      <c r="A410" s="46" t="s">
        <v>372</v>
      </c>
      <c r="B410" s="53">
        <v>0</v>
      </c>
      <c r="C410" s="51" t="e">
        <f>VLOOKUP($A400,'CBT Wages'!$B$6:$AE$48,25,0)</f>
        <v>#REF!</v>
      </c>
      <c r="D410" s="52"/>
      <c r="E410" s="38"/>
      <c r="F410" s="181" t="e">
        <f>SUM(C410:E410)</f>
        <v>#REF!</v>
      </c>
      <c r="G410" s="204"/>
      <c r="H410" s="51"/>
      <c r="I410" s="68"/>
      <c r="J410" s="198"/>
      <c r="K410" s="192"/>
    </row>
    <row r="411" spans="1:11" x14ac:dyDescent="0.2">
      <c r="A411" s="46" t="s">
        <v>374</v>
      </c>
      <c r="B411" s="53">
        <v>0</v>
      </c>
      <c r="C411" s="51" t="e">
        <f>VLOOKUP($A400,'CBT Wages'!$B$6:$AE$48,26,0)</f>
        <v>#REF!</v>
      </c>
      <c r="D411" s="52"/>
      <c r="E411" s="38"/>
      <c r="F411" s="181" t="e">
        <f>SUM(C411:E411)</f>
        <v>#REF!</v>
      </c>
      <c r="G411" s="204"/>
      <c r="H411" s="51"/>
      <c r="I411" s="68"/>
      <c r="J411" s="198"/>
      <c r="K411" s="192"/>
    </row>
    <row r="412" spans="1:11" x14ac:dyDescent="0.2">
      <c r="A412" s="54" t="s">
        <v>375</v>
      </c>
      <c r="B412" s="55"/>
      <c r="C412" s="185"/>
      <c r="D412" s="186"/>
      <c r="E412" s="42"/>
      <c r="F412" s="185">
        <f>SUM(D412:E412)</f>
        <v>0</v>
      </c>
      <c r="G412" s="208"/>
      <c r="H412" s="40"/>
      <c r="I412" s="69"/>
      <c r="J412" s="212"/>
      <c r="K412" s="194"/>
    </row>
    <row r="413" spans="1:11" x14ac:dyDescent="0.2">
      <c r="A413" s="56" t="s">
        <v>320</v>
      </c>
      <c r="B413" s="57" t="e">
        <f>SUM(B405:B412)</f>
        <v>#REF!</v>
      </c>
      <c r="C413" s="209" t="e">
        <f>SUM(C405:D412)</f>
        <v>#REF!</v>
      </c>
      <c r="D413" s="210"/>
      <c r="E413" s="58"/>
      <c r="F413" s="209" t="e">
        <f>SUM(F405:F412)+F403</f>
        <v>#REF!</v>
      </c>
      <c r="G413" s="211">
        <f t="shared" ref="G413" si="30">SUM(G405:G412)</f>
        <v>0</v>
      </c>
      <c r="H413" s="59"/>
      <c r="I413" s="70" t="e">
        <f>SUM(I405:I412)</f>
        <v>#REF!</v>
      </c>
      <c r="J413" s="57" t="s">
        <v>376</v>
      </c>
      <c r="K413" s="57" t="e">
        <f>VLOOKUP($A400,'CBT Wages'!$B$6:$AF$48,6,0)</f>
        <v>#REF!</v>
      </c>
    </row>
    <row r="415" spans="1:11" ht="15.75" x14ac:dyDescent="0.2">
      <c r="A415" s="20" t="s">
        <v>337</v>
      </c>
      <c r="B415" s="21"/>
      <c r="C415" s="21"/>
      <c r="D415" s="21"/>
      <c r="E415" s="167" t="str">
        <f>+$E$1</f>
        <v>Salary Slip Oct 2019</v>
      </c>
      <c r="F415" s="167"/>
      <c r="G415" s="167"/>
      <c r="H415" s="167"/>
      <c r="I415" s="167"/>
      <c r="J415" s="167"/>
      <c r="K415" s="168"/>
    </row>
    <row r="416" spans="1:11" x14ac:dyDescent="0.2">
      <c r="A416" s="22"/>
      <c r="C416" s="23" t="s">
        <v>339</v>
      </c>
      <c r="E416" s="23"/>
      <c r="F416" s="23"/>
      <c r="G416" s="23"/>
      <c r="H416" s="23"/>
      <c r="I416" s="23"/>
      <c r="J416" s="23"/>
      <c r="K416" s="60"/>
    </row>
    <row r="417" spans="1:11" x14ac:dyDescent="0.2">
      <c r="A417" s="24" t="s">
        <v>340</v>
      </c>
      <c r="B417" s="25" t="s">
        <v>341</v>
      </c>
      <c r="C417" s="26"/>
      <c r="D417" s="27" t="s">
        <v>342</v>
      </c>
      <c r="E417" s="28" t="s">
        <v>343</v>
      </c>
      <c r="F417" s="28" t="s">
        <v>344</v>
      </c>
      <c r="G417" s="28" t="s">
        <v>345</v>
      </c>
      <c r="H417" s="29" t="s">
        <v>346</v>
      </c>
      <c r="I417" s="61" t="s">
        <v>347</v>
      </c>
      <c r="J417" s="44"/>
      <c r="K417" s="62" t="s">
        <v>348</v>
      </c>
    </row>
    <row r="418" spans="1:11" x14ac:dyDescent="0.2">
      <c r="A418" s="30">
        <f>+'CBT Wages'!B23</f>
        <v>3562018732</v>
      </c>
      <c r="B418" s="31" t="str">
        <f>VLOOKUP($A418,'CBT Wages'!$B$6:$AE$48,8,0)</f>
        <v>101381078520</v>
      </c>
      <c r="C418" s="26"/>
      <c r="D418" s="31" t="str">
        <f>VLOOKUP($A418,'CBT Wages'!$B$6:$AE$48,9,0)</f>
        <v>6928605942</v>
      </c>
      <c r="E418" s="31">
        <f>VLOOKUP($A418,'CBT Wages'!$B$6:$AE$48,10,0)</f>
        <v>27</v>
      </c>
      <c r="F418" s="31">
        <f>VLOOKUP($A418,'CBT Wages'!$B$6:$AE$48,14,0)</f>
        <v>16</v>
      </c>
      <c r="G418" s="32">
        <f>VLOOKUP($A418,'CBT Wages'!$B$6:$AE$48,5,0)</f>
        <v>43419</v>
      </c>
      <c r="H418" s="33" t="s">
        <v>349</v>
      </c>
      <c r="I418" s="64">
        <v>0</v>
      </c>
      <c r="J418" s="65"/>
      <c r="K418" s="64">
        <v>0</v>
      </c>
    </row>
    <row r="419" spans="1:11" x14ac:dyDescent="0.2">
      <c r="A419" s="34" t="s">
        <v>350</v>
      </c>
      <c r="B419" s="31" t="str">
        <f>VLOOKUP($A418,'CBT Wages'!$B$6:$AE$48,3,0)</f>
        <v>Rakesh SINGH</v>
      </c>
      <c r="C419" s="21"/>
      <c r="D419" s="21"/>
      <c r="E419" s="35"/>
      <c r="F419" s="35"/>
      <c r="G419" s="35"/>
      <c r="H419" s="213" t="s">
        <v>351</v>
      </c>
      <c r="I419" s="187">
        <v>0</v>
      </c>
      <c r="J419" s="206"/>
      <c r="K419" s="187">
        <v>0</v>
      </c>
    </row>
    <row r="420" spans="1:11" x14ac:dyDescent="0.2">
      <c r="A420" s="36" t="s">
        <v>352</v>
      </c>
      <c r="B420" s="27" t="str">
        <f>VLOOKUP($A418,'CBT Wages'!$B$6:$AE$48,4,0)</f>
        <v>KISHORI SINGH</v>
      </c>
      <c r="C420" s="21"/>
      <c r="D420" s="21"/>
      <c r="E420" s="28" t="s">
        <v>322</v>
      </c>
      <c r="F420" s="37" t="e">
        <f>VLOOKUP($A418,'CBT OT'!$B$6:$O$429,9,0)</f>
        <v>#N/A</v>
      </c>
      <c r="G420" s="38"/>
      <c r="H420" s="194"/>
      <c r="I420" s="188"/>
      <c r="J420" s="207"/>
      <c r="K420" s="188"/>
    </row>
    <row r="421" spans="1:11" x14ac:dyDescent="0.2">
      <c r="A421" s="39" t="s">
        <v>353</v>
      </c>
      <c r="B421" s="40" t="e">
        <f>VLOOKUP($A418,'CBT Wages'!$B$6:$AR$48,44,0)</f>
        <v>#REF!</v>
      </c>
      <c r="C421" s="41"/>
      <c r="D421" s="41"/>
      <c r="E421" s="35" t="s">
        <v>354</v>
      </c>
      <c r="F421" s="37" t="e">
        <f>VLOOKUP($A418,'CBT OT'!$B$6:$V$429,16,0)</f>
        <v>#N/A</v>
      </c>
      <c r="G421" s="42"/>
      <c r="H421" s="43" t="s">
        <v>355</v>
      </c>
      <c r="I421" s="66">
        <v>0</v>
      </c>
      <c r="J421" s="67"/>
      <c r="K421" s="66">
        <v>0</v>
      </c>
    </row>
    <row r="422" spans="1:11" ht="12.75" customHeight="1" x14ac:dyDescent="0.2">
      <c r="A422" s="169" t="s">
        <v>356</v>
      </c>
      <c r="B422" s="197"/>
      <c r="C422" s="198" t="s">
        <v>357</v>
      </c>
      <c r="D422" s="192"/>
      <c r="E422" s="45"/>
      <c r="F422" s="199" t="s">
        <v>358</v>
      </c>
      <c r="G422" s="192"/>
      <c r="H422" s="200" t="s">
        <v>359</v>
      </c>
      <c r="I422" s="201"/>
      <c r="J422" s="175" t="s">
        <v>360</v>
      </c>
      <c r="K422" s="176"/>
    </row>
    <row r="423" spans="1:11" x14ac:dyDescent="0.2">
      <c r="A423" s="46" t="s">
        <v>361</v>
      </c>
      <c r="B423" s="47">
        <f>VLOOKUP($A418,'CBT Wages'!$B$6:$AE$48,15,0)</f>
        <v>17234</v>
      </c>
      <c r="C423" s="31">
        <f>VLOOKUP($A418,'CBT Wages'!$B$6:$AE$48,20,0)</f>
        <v>10213</v>
      </c>
      <c r="D423" s="48"/>
      <c r="E423" s="49"/>
      <c r="F423" s="177">
        <f>SUM(C423:E423)</f>
        <v>10213</v>
      </c>
      <c r="G423" s="202"/>
      <c r="H423" s="34" t="s">
        <v>362</v>
      </c>
      <c r="I423" s="26">
        <f>VLOOKUP($A418,'CBT Wages'!$B$6:$AE$48,29,0)</f>
        <v>1296</v>
      </c>
      <c r="J423" s="203"/>
      <c r="K423" s="180"/>
    </row>
    <row r="424" spans="1:11" ht="14.25" x14ac:dyDescent="0.2">
      <c r="A424" s="46" t="s">
        <v>363</v>
      </c>
      <c r="B424" s="50">
        <f>VLOOKUP($A418,'CBT Wages'!$B$6:$AE$48,16,0)</f>
        <v>0</v>
      </c>
      <c r="C424" s="51">
        <f>VLOOKUP($A418,'CBT Wages'!$B$6:$AE$48,21,0)</f>
        <v>0</v>
      </c>
      <c r="D424" s="52"/>
      <c r="E424" s="38"/>
      <c r="F424" s="181">
        <f>SUM(C424:E424)</f>
        <v>0</v>
      </c>
      <c r="G424" s="204"/>
      <c r="H424" s="36" t="s">
        <v>364</v>
      </c>
      <c r="I424" s="68">
        <f>VLOOKUP($A418,'CBT Wages'!$B$6:$AE$48,28,0)</f>
        <v>88</v>
      </c>
      <c r="J424" s="205" t="e">
        <f>F431-I431</f>
        <v>#N/A</v>
      </c>
      <c r="K424" s="184"/>
    </row>
    <row r="425" spans="1:11" ht="12.75" customHeight="1" x14ac:dyDescent="0.2">
      <c r="A425" s="46" t="s">
        <v>365</v>
      </c>
      <c r="B425" s="50">
        <f>VLOOKUP($A418,'CBT Wages'!$B$6:$AE$48,17,0)</f>
        <v>0</v>
      </c>
      <c r="C425" s="51">
        <f>VLOOKUP($A418,'CBT Wages'!$B$6:$AE$48,22,0)</f>
        <v>0</v>
      </c>
      <c r="D425" s="52"/>
      <c r="E425" s="38"/>
      <c r="F425" s="181">
        <f>SUM(C425:E425)</f>
        <v>0</v>
      </c>
      <c r="G425" s="204"/>
      <c r="H425" s="36" t="s">
        <v>366</v>
      </c>
      <c r="I425" s="68">
        <f>VLOOKUP($A418,'CBT Wages'!$B$6:$AE$48,30,0)</f>
        <v>0</v>
      </c>
      <c r="J425" s="201" t="s">
        <v>367</v>
      </c>
      <c r="K425" s="190"/>
    </row>
    <row r="426" spans="1:11" x14ac:dyDescent="0.2">
      <c r="A426" s="46" t="s">
        <v>368</v>
      </c>
      <c r="B426" s="50">
        <v>0</v>
      </c>
      <c r="C426" s="51">
        <v>0</v>
      </c>
      <c r="D426" s="52"/>
      <c r="E426" s="38"/>
      <c r="F426" s="181">
        <f>SUM(D426:E426)</f>
        <v>0</v>
      </c>
      <c r="G426" s="204"/>
      <c r="H426" s="36" t="s">
        <v>369</v>
      </c>
      <c r="I426" s="68"/>
      <c r="J426" s="198"/>
      <c r="K426" s="192"/>
    </row>
    <row r="427" spans="1:11" x14ac:dyDescent="0.2">
      <c r="A427" s="46" t="s">
        <v>370</v>
      </c>
      <c r="B427" s="50">
        <f>VLOOKUP($A418,'CBT Wages'!$B$6:$AE$48,18,0)</f>
        <v>0</v>
      </c>
      <c r="C427" s="51">
        <f>VLOOKUP($A418,'CBT Wages'!$B$6:$AE$48,23,0)</f>
        <v>0</v>
      </c>
      <c r="D427" s="52"/>
      <c r="E427" s="38"/>
      <c r="F427" s="181">
        <f>SUM(C427:E427)</f>
        <v>0</v>
      </c>
      <c r="G427" s="204"/>
      <c r="H427" s="36" t="s">
        <v>371</v>
      </c>
      <c r="I427" s="68"/>
      <c r="J427" s="198"/>
      <c r="K427" s="192"/>
    </row>
    <row r="428" spans="1:11" x14ac:dyDescent="0.2">
      <c r="A428" s="46" t="s">
        <v>372</v>
      </c>
      <c r="B428" s="53">
        <v>0</v>
      </c>
      <c r="C428" s="51">
        <f>VLOOKUP($A418,'CBT Wages'!$B$6:$AE$48,25,0)</f>
        <v>851</v>
      </c>
      <c r="D428" s="52"/>
      <c r="E428" s="38"/>
      <c r="F428" s="181">
        <f>SUM(C428:E428)</f>
        <v>851</v>
      </c>
      <c r="G428" s="204"/>
      <c r="H428" s="51"/>
      <c r="I428" s="68"/>
      <c r="J428" s="198"/>
      <c r="K428" s="192"/>
    </row>
    <row r="429" spans="1:11" x14ac:dyDescent="0.2">
      <c r="A429" s="46" t="s">
        <v>374</v>
      </c>
      <c r="B429" s="53">
        <v>0</v>
      </c>
      <c r="C429" s="51">
        <f>VLOOKUP($A418,'CBT Wages'!$B$6:$AE$48,26,0)</f>
        <v>588</v>
      </c>
      <c r="D429" s="52"/>
      <c r="E429" s="38"/>
      <c r="F429" s="181">
        <f>SUM(C429:E429)</f>
        <v>588</v>
      </c>
      <c r="G429" s="204"/>
      <c r="H429" s="51"/>
      <c r="I429" s="68"/>
      <c r="J429" s="198"/>
      <c r="K429" s="192"/>
    </row>
    <row r="430" spans="1:11" x14ac:dyDescent="0.2">
      <c r="A430" s="54" t="s">
        <v>375</v>
      </c>
      <c r="B430" s="55"/>
      <c r="C430" s="185"/>
      <c r="D430" s="186"/>
      <c r="E430" s="42"/>
      <c r="F430" s="185">
        <f>SUM(D430:E430)</f>
        <v>0</v>
      </c>
      <c r="G430" s="208"/>
      <c r="H430" s="40"/>
      <c r="I430" s="69"/>
      <c r="J430" s="212"/>
      <c r="K430" s="194"/>
    </row>
    <row r="431" spans="1:11" x14ac:dyDescent="0.2">
      <c r="A431" s="56" t="s">
        <v>320</v>
      </c>
      <c r="B431" s="57">
        <f>SUM(B423:B430)</f>
        <v>17234</v>
      </c>
      <c r="C431" s="209">
        <f>SUM(C423:D430)</f>
        <v>11652</v>
      </c>
      <c r="D431" s="210"/>
      <c r="E431" s="58"/>
      <c r="F431" s="209" t="e">
        <f>SUM(F423:F430)+F421</f>
        <v>#N/A</v>
      </c>
      <c r="G431" s="211">
        <f t="shared" ref="G431" si="31">SUM(G423:G430)</f>
        <v>0</v>
      </c>
      <c r="H431" s="59"/>
      <c r="I431" s="70">
        <f>SUM(I423:I430)</f>
        <v>1384</v>
      </c>
      <c r="J431" s="57" t="s">
        <v>376</v>
      </c>
      <c r="K431" s="57" t="str">
        <f>VLOOKUP($A418,'CBT Wages'!$B$6:$AF$48,6,0)</f>
        <v>MHE</v>
      </c>
    </row>
    <row r="433" spans="1:11" ht="15.75" x14ac:dyDescent="0.2">
      <c r="A433" s="20" t="s">
        <v>337</v>
      </c>
      <c r="B433" s="21"/>
      <c r="C433" s="21"/>
      <c r="D433" s="21"/>
      <c r="E433" s="167" t="str">
        <f>+$E$1</f>
        <v>Salary Slip Oct 2019</v>
      </c>
      <c r="F433" s="167"/>
      <c r="G433" s="167"/>
      <c r="H433" s="167"/>
      <c r="I433" s="167"/>
      <c r="J433" s="167"/>
      <c r="K433" s="168"/>
    </row>
    <row r="434" spans="1:11" x14ac:dyDescent="0.2">
      <c r="A434" s="22"/>
      <c r="C434" s="23" t="s">
        <v>339</v>
      </c>
      <c r="E434" s="23"/>
      <c r="F434" s="23"/>
      <c r="G434" s="23"/>
      <c r="H434" s="23"/>
      <c r="I434" s="23"/>
      <c r="J434" s="23"/>
      <c r="K434" s="60"/>
    </row>
    <row r="435" spans="1:11" x14ac:dyDescent="0.2">
      <c r="A435" s="24" t="s">
        <v>340</v>
      </c>
      <c r="B435" s="25" t="s">
        <v>341</v>
      </c>
      <c r="C435" s="26"/>
      <c r="D435" s="27" t="s">
        <v>342</v>
      </c>
      <c r="E435" s="28" t="s">
        <v>343</v>
      </c>
      <c r="F435" s="28" t="s">
        <v>344</v>
      </c>
      <c r="G435" s="28" t="s">
        <v>345</v>
      </c>
      <c r="H435" s="29" t="s">
        <v>346</v>
      </c>
      <c r="I435" s="61" t="s">
        <v>347</v>
      </c>
      <c r="J435" s="44"/>
      <c r="K435" s="62" t="s">
        <v>348</v>
      </c>
    </row>
    <row r="436" spans="1:11" x14ac:dyDescent="0.2">
      <c r="A436" s="30" t="e">
        <f>+'CBT Wages'!#REF!</f>
        <v>#REF!</v>
      </c>
      <c r="B436" s="124" t="e">
        <f>VLOOKUP($A436,'CBT Wages'!$B$6:$AE$48,8,0)</f>
        <v>#REF!</v>
      </c>
      <c r="C436" s="26"/>
      <c r="D436" s="124" t="e">
        <f>VLOOKUP($A436,'CBT Wages'!$B$6:$AE$48,9,0)</f>
        <v>#REF!</v>
      </c>
      <c r="E436" s="31" t="e">
        <f>VLOOKUP($A436,'CBT Wages'!$B$6:$AE$48,10,0)</f>
        <v>#REF!</v>
      </c>
      <c r="F436" s="31" t="e">
        <f>VLOOKUP($A436,'CBT Wages'!$B$6:$AE$48,14,0)</f>
        <v>#REF!</v>
      </c>
      <c r="G436" s="32" t="e">
        <f>VLOOKUP($A436,'CBT Wages'!$B$6:$AE$48,5,0)</f>
        <v>#REF!</v>
      </c>
      <c r="H436" s="33" t="s">
        <v>349</v>
      </c>
      <c r="I436" s="64">
        <v>0</v>
      </c>
      <c r="J436" s="65"/>
      <c r="K436" s="64">
        <v>0</v>
      </c>
    </row>
    <row r="437" spans="1:11" x14ac:dyDescent="0.2">
      <c r="A437" s="34" t="s">
        <v>350</v>
      </c>
      <c r="B437" s="31" t="e">
        <f>VLOOKUP($A436,'CBT Wages'!$B$6:$AE$48,3,0)</f>
        <v>#REF!</v>
      </c>
      <c r="C437" s="21"/>
      <c r="D437" s="21"/>
      <c r="E437" s="35"/>
      <c r="F437" s="35"/>
      <c r="G437" s="35"/>
      <c r="H437" s="213" t="s">
        <v>351</v>
      </c>
      <c r="I437" s="187">
        <v>0</v>
      </c>
      <c r="J437" s="206"/>
      <c r="K437" s="187">
        <v>0</v>
      </c>
    </row>
    <row r="438" spans="1:11" x14ac:dyDescent="0.2">
      <c r="A438" s="36" t="s">
        <v>352</v>
      </c>
      <c r="B438" s="27" t="e">
        <f>VLOOKUP($A436,'CBT Wages'!$B$6:$AE$48,4,0)</f>
        <v>#REF!</v>
      </c>
      <c r="C438" s="21"/>
      <c r="D438" s="21"/>
      <c r="E438" s="28" t="s">
        <v>322</v>
      </c>
      <c r="F438" s="37" t="e">
        <f>VLOOKUP($A436,'CBT OT'!$B$6:$O$429,9,0)</f>
        <v>#REF!</v>
      </c>
      <c r="G438" s="38"/>
      <c r="H438" s="194"/>
      <c r="I438" s="188"/>
      <c r="J438" s="207"/>
      <c r="K438" s="188"/>
    </row>
    <row r="439" spans="1:11" x14ac:dyDescent="0.2">
      <c r="A439" s="39" t="s">
        <v>353</v>
      </c>
      <c r="B439" s="40" t="e">
        <f>VLOOKUP($A436,'CBT Wages'!$B$6:$AR$48,44,0)</f>
        <v>#REF!</v>
      </c>
      <c r="C439" s="41"/>
      <c r="D439" s="41"/>
      <c r="E439" s="35" t="s">
        <v>354</v>
      </c>
      <c r="F439" s="37" t="e">
        <f>VLOOKUP($A436,'CBT OT'!$B$6:$V$429,16,0)</f>
        <v>#REF!</v>
      </c>
      <c r="G439" s="42"/>
      <c r="H439" s="43" t="s">
        <v>355</v>
      </c>
      <c r="I439" s="66">
        <v>0</v>
      </c>
      <c r="J439" s="67"/>
      <c r="K439" s="66">
        <v>0</v>
      </c>
    </row>
    <row r="440" spans="1:11" ht="12.75" customHeight="1" x14ac:dyDescent="0.2">
      <c r="A440" s="169" t="s">
        <v>356</v>
      </c>
      <c r="B440" s="197"/>
      <c r="C440" s="198" t="s">
        <v>357</v>
      </c>
      <c r="D440" s="192"/>
      <c r="E440" s="45"/>
      <c r="F440" s="199" t="s">
        <v>358</v>
      </c>
      <c r="G440" s="192"/>
      <c r="H440" s="200" t="s">
        <v>359</v>
      </c>
      <c r="I440" s="201"/>
      <c r="J440" s="175" t="s">
        <v>360</v>
      </c>
      <c r="K440" s="176"/>
    </row>
    <row r="441" spans="1:11" x14ac:dyDescent="0.2">
      <c r="A441" s="46" t="s">
        <v>361</v>
      </c>
      <c r="B441" s="47" t="e">
        <f>VLOOKUP($A436,'CBT Wages'!$B$6:$AE$48,15,0)</f>
        <v>#REF!</v>
      </c>
      <c r="C441" s="31" t="e">
        <f>VLOOKUP($A436,'CBT Wages'!$B$6:$AE$48,20,0)</f>
        <v>#REF!</v>
      </c>
      <c r="D441" s="48"/>
      <c r="E441" s="49"/>
      <c r="F441" s="177" t="e">
        <f>SUM(C441:E441)</f>
        <v>#REF!</v>
      </c>
      <c r="G441" s="202"/>
      <c r="H441" s="34" t="s">
        <v>362</v>
      </c>
      <c r="I441" s="26" t="e">
        <f>VLOOKUP($A436,'CBT Wages'!$B$6:$AE$48,29,0)</f>
        <v>#REF!</v>
      </c>
      <c r="J441" s="203"/>
      <c r="K441" s="180"/>
    </row>
    <row r="442" spans="1:11" ht="14.25" x14ac:dyDescent="0.2">
      <c r="A442" s="46" t="s">
        <v>363</v>
      </c>
      <c r="B442" s="50" t="e">
        <f>VLOOKUP($A436,'CBT Wages'!$B$6:$AE$48,16,0)</f>
        <v>#REF!</v>
      </c>
      <c r="C442" s="51" t="e">
        <f>VLOOKUP($A436,'CBT Wages'!$B$6:$AE$48,21,0)</f>
        <v>#REF!</v>
      </c>
      <c r="D442" s="52"/>
      <c r="E442" s="38"/>
      <c r="F442" s="181" t="e">
        <f>SUM(C442:E442)</f>
        <v>#REF!</v>
      </c>
      <c r="G442" s="204"/>
      <c r="H442" s="36" t="s">
        <v>364</v>
      </c>
      <c r="I442" s="68" t="e">
        <f>VLOOKUP($A436,'CBT Wages'!$B$6:$AE$48,28,0)</f>
        <v>#REF!</v>
      </c>
      <c r="J442" s="205" t="e">
        <f>F449-I449</f>
        <v>#REF!</v>
      </c>
      <c r="K442" s="184"/>
    </row>
    <row r="443" spans="1:11" ht="12.75" customHeight="1" x14ac:dyDescent="0.2">
      <c r="A443" s="46" t="s">
        <v>365</v>
      </c>
      <c r="B443" s="50" t="e">
        <f>VLOOKUP($A436,'CBT Wages'!$B$6:$AE$48,17,0)</f>
        <v>#REF!</v>
      </c>
      <c r="C443" s="51" t="e">
        <f>VLOOKUP($A436,'CBT Wages'!$B$6:$AE$48,22,0)</f>
        <v>#REF!</v>
      </c>
      <c r="D443" s="52"/>
      <c r="E443" s="38"/>
      <c r="F443" s="181" t="e">
        <f>SUM(C443:E443)</f>
        <v>#REF!</v>
      </c>
      <c r="G443" s="204"/>
      <c r="H443" s="36" t="s">
        <v>366</v>
      </c>
      <c r="I443" s="68" t="e">
        <f>VLOOKUP($A436,'CBT Wages'!$B$6:$AE$48,30,0)</f>
        <v>#REF!</v>
      </c>
      <c r="J443" s="201" t="s">
        <v>367</v>
      </c>
      <c r="K443" s="190"/>
    </row>
    <row r="444" spans="1:11" x14ac:dyDescent="0.2">
      <c r="A444" s="46" t="s">
        <v>368</v>
      </c>
      <c r="B444" s="50">
        <v>0</v>
      </c>
      <c r="C444" s="51">
        <v>0</v>
      </c>
      <c r="D444" s="52"/>
      <c r="E444" s="38"/>
      <c r="F444" s="181">
        <f>SUM(D444:E444)</f>
        <v>0</v>
      </c>
      <c r="G444" s="204"/>
      <c r="H444" s="36" t="s">
        <v>369</v>
      </c>
      <c r="I444" s="68"/>
      <c r="J444" s="198"/>
      <c r="K444" s="192"/>
    </row>
    <row r="445" spans="1:11" x14ac:dyDescent="0.2">
      <c r="A445" s="46" t="s">
        <v>370</v>
      </c>
      <c r="B445" s="50" t="e">
        <f>VLOOKUP($A436,'CBT Wages'!$B$6:$AE$48,18,0)</f>
        <v>#REF!</v>
      </c>
      <c r="C445" s="51" t="e">
        <f>VLOOKUP($A436,'CBT Wages'!$B$6:$AE$48,23,0)</f>
        <v>#REF!</v>
      </c>
      <c r="D445" s="52"/>
      <c r="E445" s="38"/>
      <c r="F445" s="181" t="e">
        <f>SUM(C445:E445)</f>
        <v>#REF!</v>
      </c>
      <c r="G445" s="204"/>
      <c r="H445" s="36" t="s">
        <v>371</v>
      </c>
      <c r="I445" s="68"/>
      <c r="J445" s="198"/>
      <c r="K445" s="192"/>
    </row>
    <row r="446" spans="1:11" x14ac:dyDescent="0.2">
      <c r="A446" s="46" t="s">
        <v>372</v>
      </c>
      <c r="B446" s="53">
        <v>0</v>
      </c>
      <c r="C446" s="51" t="e">
        <f>VLOOKUP($A436,'CBT Wages'!$B$6:$AE$48,25,0)</f>
        <v>#REF!</v>
      </c>
      <c r="D446" s="52"/>
      <c r="E446" s="38"/>
      <c r="F446" s="181" t="e">
        <f>SUM(C446:E446)</f>
        <v>#REF!</v>
      </c>
      <c r="G446" s="204"/>
      <c r="H446" s="51"/>
      <c r="I446" s="68"/>
      <c r="J446" s="198"/>
      <c r="K446" s="192"/>
    </row>
    <row r="447" spans="1:11" x14ac:dyDescent="0.2">
      <c r="A447" s="46" t="s">
        <v>374</v>
      </c>
      <c r="B447" s="53">
        <v>0</v>
      </c>
      <c r="C447" s="51" t="e">
        <f>VLOOKUP($A436,'CBT Wages'!$B$6:$AE$48,26,0)</f>
        <v>#REF!</v>
      </c>
      <c r="D447" s="52"/>
      <c r="E447" s="38"/>
      <c r="F447" s="181" t="e">
        <f>SUM(C447:E447)</f>
        <v>#REF!</v>
      </c>
      <c r="G447" s="204"/>
      <c r="H447" s="51"/>
      <c r="I447" s="68"/>
      <c r="J447" s="198"/>
      <c r="K447" s="192"/>
    </row>
    <row r="448" spans="1:11" x14ac:dyDescent="0.2">
      <c r="A448" s="54" t="s">
        <v>375</v>
      </c>
      <c r="B448" s="55"/>
      <c r="C448" s="185"/>
      <c r="D448" s="186"/>
      <c r="E448" s="42"/>
      <c r="F448" s="185">
        <f>SUM(D448:E448)</f>
        <v>0</v>
      </c>
      <c r="G448" s="208"/>
      <c r="H448" s="40"/>
      <c r="I448" s="69"/>
      <c r="J448" s="212"/>
      <c r="K448" s="194"/>
    </row>
    <row r="449" spans="1:11" x14ac:dyDescent="0.2">
      <c r="A449" s="56" t="s">
        <v>320</v>
      </c>
      <c r="B449" s="57" t="e">
        <f>SUM(B441:B448)</f>
        <v>#REF!</v>
      </c>
      <c r="C449" s="209" t="e">
        <f>SUM(C441:D448)</f>
        <v>#REF!</v>
      </c>
      <c r="D449" s="210"/>
      <c r="E449" s="58"/>
      <c r="F449" s="209" t="e">
        <f>SUM(F441:F448)+F439</f>
        <v>#REF!</v>
      </c>
      <c r="G449" s="211">
        <f t="shared" ref="G449" si="32">SUM(G441:G448)</f>
        <v>0</v>
      </c>
      <c r="H449" s="59"/>
      <c r="I449" s="70" t="e">
        <f>SUM(I441:I448)</f>
        <v>#REF!</v>
      </c>
      <c r="J449" s="57" t="s">
        <v>376</v>
      </c>
      <c r="K449" s="57" t="e">
        <f>VLOOKUP($A436,'CBT Wages'!$B$6:$AF$48,6,0)</f>
        <v>#REF!</v>
      </c>
    </row>
    <row r="451" spans="1:11" ht="15.75" x14ac:dyDescent="0.2">
      <c r="A451" s="20" t="s">
        <v>337</v>
      </c>
      <c r="B451" s="21"/>
      <c r="C451" s="21"/>
      <c r="D451" s="21"/>
      <c r="E451" s="167" t="str">
        <f>+$E$1</f>
        <v>Salary Slip Oct 2019</v>
      </c>
      <c r="F451" s="167"/>
      <c r="G451" s="167"/>
      <c r="H451" s="167"/>
      <c r="I451" s="167"/>
      <c r="J451" s="167"/>
      <c r="K451" s="168"/>
    </row>
    <row r="452" spans="1:11" x14ac:dyDescent="0.2">
      <c r="A452" s="22"/>
      <c r="C452" s="23" t="s">
        <v>339</v>
      </c>
      <c r="E452" s="23"/>
      <c r="F452" s="23"/>
      <c r="G452" s="23"/>
      <c r="H452" s="23"/>
      <c r="I452" s="23"/>
      <c r="J452" s="23"/>
      <c r="K452" s="60"/>
    </row>
    <row r="453" spans="1:11" x14ac:dyDescent="0.2">
      <c r="A453" s="24" t="s">
        <v>340</v>
      </c>
      <c r="B453" s="25" t="s">
        <v>341</v>
      </c>
      <c r="C453" s="26"/>
      <c r="D453" s="27" t="s">
        <v>342</v>
      </c>
      <c r="E453" s="28" t="s">
        <v>343</v>
      </c>
      <c r="F453" s="28" t="s">
        <v>344</v>
      </c>
      <c r="G453" s="28" t="s">
        <v>345</v>
      </c>
      <c r="H453" s="29" t="s">
        <v>346</v>
      </c>
      <c r="I453" s="61" t="s">
        <v>347</v>
      </c>
      <c r="J453" s="44"/>
      <c r="K453" s="62" t="s">
        <v>348</v>
      </c>
    </row>
    <row r="454" spans="1:11" x14ac:dyDescent="0.2">
      <c r="A454" s="30">
        <f>+'CBT Wages'!B24</f>
        <v>3562018733</v>
      </c>
      <c r="B454" s="124" t="str">
        <f>VLOOKUP($A454,'CBT Wages'!$B$6:$AE$48,8,0)</f>
        <v>100052616305</v>
      </c>
      <c r="C454" s="26"/>
      <c r="D454" s="124" t="str">
        <f>VLOOKUP($A454,'CBT Wages'!$B$6:$AE$48,9,0)</f>
        <v>6928684196</v>
      </c>
      <c r="E454" s="31">
        <f>VLOOKUP($A454,'CBT Wages'!$B$6:$AE$48,10,0)</f>
        <v>27</v>
      </c>
      <c r="F454" s="31">
        <f>VLOOKUP($A454,'CBT Wages'!$B$6:$AE$48,14,0)</f>
        <v>25.5</v>
      </c>
      <c r="G454" s="32">
        <f>VLOOKUP($A454,'CBT Wages'!$B$6:$AE$48,5,0)</f>
        <v>43435</v>
      </c>
      <c r="H454" s="33" t="s">
        <v>349</v>
      </c>
      <c r="I454" s="64">
        <v>0</v>
      </c>
      <c r="J454" s="65"/>
      <c r="K454" s="64">
        <v>0</v>
      </c>
    </row>
    <row r="455" spans="1:11" x14ac:dyDescent="0.2">
      <c r="A455" s="34" t="s">
        <v>350</v>
      </c>
      <c r="B455" s="31" t="str">
        <f>VLOOKUP($A454,'CBT Wages'!$B$6:$AE$48,3,0)</f>
        <v>Sunil</v>
      </c>
      <c r="C455" s="21"/>
      <c r="D455" s="21"/>
      <c r="E455" s="35"/>
      <c r="F455" s="35"/>
      <c r="G455" s="35"/>
      <c r="H455" s="213" t="s">
        <v>351</v>
      </c>
      <c r="I455" s="187">
        <v>0</v>
      </c>
      <c r="J455" s="206"/>
      <c r="K455" s="187">
        <v>0</v>
      </c>
    </row>
    <row r="456" spans="1:11" x14ac:dyDescent="0.2">
      <c r="A456" s="36" t="s">
        <v>352</v>
      </c>
      <c r="B456" s="27" t="str">
        <f>VLOOKUP($A454,'CBT Wages'!$B$6:$AE$48,4,0)</f>
        <v>SHALIK RAM</v>
      </c>
      <c r="C456" s="21"/>
      <c r="D456" s="21"/>
      <c r="E456" s="28" t="s">
        <v>322</v>
      </c>
      <c r="F456" s="37" t="e">
        <f>VLOOKUP($A454,'CBT OT'!$B$6:$O$429,9,0)</f>
        <v>#N/A</v>
      </c>
      <c r="G456" s="38"/>
      <c r="H456" s="194"/>
      <c r="I456" s="188"/>
      <c r="J456" s="207"/>
      <c r="K456" s="188"/>
    </row>
    <row r="457" spans="1:11" x14ac:dyDescent="0.2">
      <c r="A457" s="39" t="s">
        <v>353</v>
      </c>
      <c r="B457" s="40" t="e">
        <f>VLOOKUP($A454,'CBT Wages'!$B$6:$AR$48,44,0)</f>
        <v>#REF!</v>
      </c>
      <c r="C457" s="41"/>
      <c r="D457" s="41"/>
      <c r="E457" s="35" t="s">
        <v>354</v>
      </c>
      <c r="F457" s="37" t="e">
        <f>VLOOKUP($A454,'CBT OT'!$B$6:$V$429,16,0)</f>
        <v>#N/A</v>
      </c>
      <c r="G457" s="42"/>
      <c r="H457" s="43" t="s">
        <v>355</v>
      </c>
      <c r="I457" s="66">
        <v>0</v>
      </c>
      <c r="J457" s="67"/>
      <c r="K457" s="66">
        <v>0</v>
      </c>
    </row>
    <row r="458" spans="1:11" ht="12.75" customHeight="1" x14ac:dyDescent="0.2">
      <c r="A458" s="169" t="s">
        <v>356</v>
      </c>
      <c r="B458" s="197"/>
      <c r="C458" s="198" t="s">
        <v>357</v>
      </c>
      <c r="D458" s="192"/>
      <c r="E458" s="45"/>
      <c r="F458" s="199" t="s">
        <v>358</v>
      </c>
      <c r="G458" s="192"/>
      <c r="H458" s="200" t="s">
        <v>359</v>
      </c>
      <c r="I458" s="201"/>
      <c r="J458" s="175" t="s">
        <v>360</v>
      </c>
      <c r="K458" s="176"/>
    </row>
    <row r="459" spans="1:11" x14ac:dyDescent="0.2">
      <c r="A459" s="46" t="s">
        <v>361</v>
      </c>
      <c r="B459" s="47">
        <f>VLOOKUP($A454,'CBT Wages'!$B$6:$AE$48,15,0)</f>
        <v>17234</v>
      </c>
      <c r="C459" s="31">
        <f>VLOOKUP($A454,'CBT Wages'!$B$6:$AE$48,20,0)</f>
        <v>16277</v>
      </c>
      <c r="D459" s="48"/>
      <c r="E459" s="49"/>
      <c r="F459" s="177">
        <f>SUM(C459:E459)</f>
        <v>16277</v>
      </c>
      <c r="G459" s="202"/>
      <c r="H459" s="34" t="s">
        <v>362</v>
      </c>
      <c r="I459" s="26">
        <f>VLOOKUP($A454,'CBT Wages'!$B$6:$AE$48,29,0)</f>
        <v>2066</v>
      </c>
      <c r="J459" s="203"/>
      <c r="K459" s="180"/>
    </row>
    <row r="460" spans="1:11" ht="14.25" x14ac:dyDescent="0.2">
      <c r="A460" s="46" t="s">
        <v>363</v>
      </c>
      <c r="B460" s="50">
        <f>VLOOKUP($A454,'CBT Wages'!$B$6:$AE$48,16,0)</f>
        <v>0</v>
      </c>
      <c r="C460" s="51">
        <f>VLOOKUP($A454,'CBT Wages'!$B$6:$AE$48,21,0)</f>
        <v>0</v>
      </c>
      <c r="D460" s="52"/>
      <c r="E460" s="38"/>
      <c r="F460" s="181">
        <f>SUM(C460:E460)</f>
        <v>0</v>
      </c>
      <c r="G460" s="204"/>
      <c r="H460" s="36" t="s">
        <v>364</v>
      </c>
      <c r="I460" s="68">
        <f>VLOOKUP($A454,'CBT Wages'!$B$6:$AE$48,28,0)</f>
        <v>140</v>
      </c>
      <c r="J460" s="205" t="e">
        <f>F467-I467</f>
        <v>#N/A</v>
      </c>
      <c r="K460" s="184"/>
    </row>
    <row r="461" spans="1:11" ht="12.75" customHeight="1" x14ac:dyDescent="0.2">
      <c r="A461" s="46" t="s">
        <v>365</v>
      </c>
      <c r="B461" s="50">
        <f>VLOOKUP($A454,'CBT Wages'!$B$6:$AE$48,17,0)</f>
        <v>0</v>
      </c>
      <c r="C461" s="51">
        <f>VLOOKUP($A454,'CBT Wages'!$B$6:$AE$48,22,0)</f>
        <v>0</v>
      </c>
      <c r="D461" s="52"/>
      <c r="E461" s="38"/>
      <c r="F461" s="181">
        <f>SUM(C461:E461)</f>
        <v>0</v>
      </c>
      <c r="G461" s="204"/>
      <c r="H461" s="36" t="s">
        <v>366</v>
      </c>
      <c r="I461" s="68">
        <f>VLOOKUP($A454,'CBT Wages'!$B$6:$AE$48,30,0)</f>
        <v>0</v>
      </c>
      <c r="J461" s="201" t="s">
        <v>367</v>
      </c>
      <c r="K461" s="190"/>
    </row>
    <row r="462" spans="1:11" x14ac:dyDescent="0.2">
      <c r="A462" s="46" t="s">
        <v>368</v>
      </c>
      <c r="B462" s="50">
        <v>0</v>
      </c>
      <c r="C462" s="51">
        <v>0</v>
      </c>
      <c r="D462" s="52"/>
      <c r="E462" s="38"/>
      <c r="F462" s="181">
        <f>SUM(D462:E462)</f>
        <v>0</v>
      </c>
      <c r="G462" s="204"/>
      <c r="H462" s="36" t="s">
        <v>369</v>
      </c>
      <c r="I462" s="68"/>
      <c r="J462" s="198"/>
      <c r="K462" s="192"/>
    </row>
    <row r="463" spans="1:11" x14ac:dyDescent="0.2">
      <c r="A463" s="46" t="s">
        <v>370</v>
      </c>
      <c r="B463" s="50">
        <f>VLOOKUP($A454,'CBT Wages'!$B$6:$AE$48,18,0)</f>
        <v>0</v>
      </c>
      <c r="C463" s="51">
        <f>VLOOKUP($A454,'CBT Wages'!$B$6:$AE$48,23,0)</f>
        <v>0</v>
      </c>
      <c r="D463" s="52"/>
      <c r="E463" s="38"/>
      <c r="F463" s="181">
        <f>SUM(C463:E463)</f>
        <v>0</v>
      </c>
      <c r="G463" s="204"/>
      <c r="H463" s="36" t="s">
        <v>371</v>
      </c>
      <c r="I463" s="68"/>
      <c r="J463" s="198"/>
      <c r="K463" s="192"/>
    </row>
    <row r="464" spans="1:11" x14ac:dyDescent="0.2">
      <c r="A464" s="46" t="s">
        <v>372</v>
      </c>
      <c r="B464" s="53">
        <v>0</v>
      </c>
      <c r="C464" s="51">
        <f>VLOOKUP($A454,'CBT Wages'!$B$6:$AE$48,25,0)</f>
        <v>1356</v>
      </c>
      <c r="D464" s="52"/>
      <c r="E464" s="38"/>
      <c r="F464" s="181">
        <f>SUM(C464:E464)</f>
        <v>1356</v>
      </c>
      <c r="G464" s="204"/>
      <c r="H464" s="51"/>
      <c r="I464" s="68"/>
      <c r="J464" s="198"/>
      <c r="K464" s="192"/>
    </row>
    <row r="465" spans="1:11" x14ac:dyDescent="0.2">
      <c r="A465" s="46" t="s">
        <v>374</v>
      </c>
      <c r="B465" s="53">
        <v>0</v>
      </c>
      <c r="C465" s="51">
        <f>VLOOKUP($A454,'CBT Wages'!$B$6:$AE$48,26,0)</f>
        <v>938</v>
      </c>
      <c r="D465" s="52"/>
      <c r="E465" s="38"/>
      <c r="F465" s="181">
        <f>SUM(C465:E465)</f>
        <v>938</v>
      </c>
      <c r="G465" s="204"/>
      <c r="H465" s="51"/>
      <c r="I465" s="68"/>
      <c r="J465" s="198"/>
      <c r="K465" s="192"/>
    </row>
    <row r="466" spans="1:11" x14ac:dyDescent="0.2">
      <c r="A466" s="54" t="s">
        <v>375</v>
      </c>
      <c r="B466" s="55"/>
      <c r="C466" s="185"/>
      <c r="D466" s="186"/>
      <c r="E466" s="42"/>
      <c r="F466" s="185">
        <f>SUM(D466:E466)</f>
        <v>0</v>
      </c>
      <c r="G466" s="208"/>
      <c r="H466" s="40"/>
      <c r="I466" s="69"/>
      <c r="J466" s="212"/>
      <c r="K466" s="194"/>
    </row>
    <row r="467" spans="1:11" x14ac:dyDescent="0.2">
      <c r="A467" s="56" t="s">
        <v>320</v>
      </c>
      <c r="B467" s="57">
        <f>SUM(B459:B466)</f>
        <v>17234</v>
      </c>
      <c r="C467" s="209">
        <f>SUM(C459:D466)</f>
        <v>18571</v>
      </c>
      <c r="D467" s="210"/>
      <c r="E467" s="58"/>
      <c r="F467" s="209" t="e">
        <f>SUM(F459:F466)+F457</f>
        <v>#N/A</v>
      </c>
      <c r="G467" s="211">
        <f t="shared" ref="G467" si="33">SUM(G459:G466)</f>
        <v>0</v>
      </c>
      <c r="H467" s="59"/>
      <c r="I467" s="70">
        <f>SUM(I459:I466)</f>
        <v>2206</v>
      </c>
      <c r="J467" s="57" t="s">
        <v>376</v>
      </c>
      <c r="K467" s="57" t="str">
        <f>VLOOKUP($A454,'CBT Wages'!$B$6:$AF$48,6,0)</f>
        <v>MHE</v>
      </c>
    </row>
    <row r="469" spans="1:11" ht="15.75" x14ac:dyDescent="0.2">
      <c r="A469" s="20" t="s">
        <v>337</v>
      </c>
      <c r="B469" s="21"/>
      <c r="C469" s="21"/>
      <c r="D469" s="21"/>
      <c r="E469" s="167" t="str">
        <f>+$E$1</f>
        <v>Salary Slip Oct 2019</v>
      </c>
      <c r="F469" s="167"/>
      <c r="G469" s="167"/>
      <c r="H469" s="167"/>
      <c r="I469" s="167"/>
      <c r="J469" s="167"/>
      <c r="K469" s="168"/>
    </row>
    <row r="470" spans="1:11" x14ac:dyDescent="0.2">
      <c r="A470" s="22"/>
      <c r="C470" s="23" t="s">
        <v>339</v>
      </c>
      <c r="E470" s="23"/>
      <c r="F470" s="23"/>
      <c r="G470" s="23"/>
      <c r="H470" s="23"/>
      <c r="I470" s="23"/>
      <c r="J470" s="23"/>
      <c r="K470" s="60"/>
    </row>
    <row r="471" spans="1:11" x14ac:dyDescent="0.2">
      <c r="A471" s="24" t="s">
        <v>340</v>
      </c>
      <c r="B471" s="25" t="s">
        <v>341</v>
      </c>
      <c r="C471" s="26"/>
      <c r="D471" s="27" t="s">
        <v>342</v>
      </c>
      <c r="E471" s="28" t="s">
        <v>343</v>
      </c>
      <c r="F471" s="28" t="s">
        <v>344</v>
      </c>
      <c r="G471" s="28" t="s">
        <v>345</v>
      </c>
      <c r="H471" s="29" t="s">
        <v>346</v>
      </c>
      <c r="I471" s="61" t="s">
        <v>347</v>
      </c>
      <c r="J471" s="44"/>
      <c r="K471" s="62" t="s">
        <v>348</v>
      </c>
    </row>
    <row r="472" spans="1:11" x14ac:dyDescent="0.2">
      <c r="A472" s="30" t="e">
        <f>+'CBT Wages'!#REF!</f>
        <v>#REF!</v>
      </c>
      <c r="B472" s="31" t="e">
        <f>VLOOKUP($A472,'CBT Wages'!$B$6:$AE$48,8,0)</f>
        <v>#REF!</v>
      </c>
      <c r="C472" s="26"/>
      <c r="D472" s="31" t="e">
        <f>VLOOKUP($A472,'CBT Wages'!$B$6:$AE$48,9,0)</f>
        <v>#REF!</v>
      </c>
      <c r="E472" s="31" t="e">
        <f>VLOOKUP($A472,'CBT Wages'!$B$6:$AE$48,10,0)</f>
        <v>#REF!</v>
      </c>
      <c r="F472" s="31" t="e">
        <f>VLOOKUP($A472,'CBT Wages'!$B$6:$AE$48,14,0)</f>
        <v>#REF!</v>
      </c>
      <c r="G472" s="32" t="e">
        <f>VLOOKUP($A472,'CBT Wages'!$B$6:$AE$48,5,0)</f>
        <v>#REF!</v>
      </c>
      <c r="H472" s="33" t="s">
        <v>349</v>
      </c>
      <c r="I472" s="64">
        <v>0</v>
      </c>
      <c r="J472" s="65"/>
      <c r="K472" s="64">
        <v>0</v>
      </c>
    </row>
    <row r="473" spans="1:11" x14ac:dyDescent="0.2">
      <c r="A473" s="34" t="s">
        <v>350</v>
      </c>
      <c r="B473" s="31" t="e">
        <f>VLOOKUP($A472,'CBT Wages'!$B$6:$AE$48,3,0)</f>
        <v>#REF!</v>
      </c>
      <c r="C473" s="21"/>
      <c r="D473" s="21"/>
      <c r="E473" s="35"/>
      <c r="F473" s="35"/>
      <c r="G473" s="35"/>
      <c r="H473" s="213" t="s">
        <v>351</v>
      </c>
      <c r="I473" s="187">
        <v>0</v>
      </c>
      <c r="J473" s="206"/>
      <c r="K473" s="187">
        <v>0</v>
      </c>
    </row>
    <row r="474" spans="1:11" x14ac:dyDescent="0.2">
      <c r="A474" s="36" t="s">
        <v>352</v>
      </c>
      <c r="B474" s="27" t="e">
        <f>VLOOKUP($A472,'CBT Wages'!$B$6:$AE$48,4,0)</f>
        <v>#REF!</v>
      </c>
      <c r="C474" s="21"/>
      <c r="D474" s="21"/>
      <c r="E474" s="28" t="s">
        <v>322</v>
      </c>
      <c r="F474" s="37" t="e">
        <f>VLOOKUP($A472,'CBT OT'!$B$6:$O$429,9,0)</f>
        <v>#REF!</v>
      </c>
      <c r="G474" s="38"/>
      <c r="H474" s="194"/>
      <c r="I474" s="188"/>
      <c r="J474" s="207"/>
      <c r="K474" s="188"/>
    </row>
    <row r="475" spans="1:11" x14ac:dyDescent="0.2">
      <c r="A475" s="39" t="s">
        <v>353</v>
      </c>
      <c r="B475" s="40" t="e">
        <f>VLOOKUP($A472,'CBT Wages'!$B$6:$AR$48,44,0)</f>
        <v>#REF!</v>
      </c>
      <c r="C475" s="41"/>
      <c r="D475" s="41"/>
      <c r="E475" s="35" t="s">
        <v>354</v>
      </c>
      <c r="F475" s="37" t="e">
        <f>VLOOKUP($A472,'CBT OT'!$B$6:$V$429,16,0)</f>
        <v>#REF!</v>
      </c>
      <c r="G475" s="42"/>
      <c r="H475" s="43" t="s">
        <v>355</v>
      </c>
      <c r="I475" s="66">
        <v>0</v>
      </c>
      <c r="J475" s="67"/>
      <c r="K475" s="66">
        <v>0</v>
      </c>
    </row>
    <row r="476" spans="1:11" ht="12.75" customHeight="1" x14ac:dyDescent="0.2">
      <c r="A476" s="169" t="s">
        <v>356</v>
      </c>
      <c r="B476" s="197"/>
      <c r="C476" s="198" t="s">
        <v>357</v>
      </c>
      <c r="D476" s="192"/>
      <c r="E476" s="45"/>
      <c r="F476" s="199" t="s">
        <v>358</v>
      </c>
      <c r="G476" s="192"/>
      <c r="H476" s="200" t="s">
        <v>359</v>
      </c>
      <c r="I476" s="201"/>
      <c r="J476" s="175" t="s">
        <v>360</v>
      </c>
      <c r="K476" s="176"/>
    </row>
    <row r="477" spans="1:11" x14ac:dyDescent="0.2">
      <c r="A477" s="46" t="s">
        <v>361</v>
      </c>
      <c r="B477" s="47" t="e">
        <f>VLOOKUP($A472,'CBT Wages'!$B$6:$AE$48,15,0)</f>
        <v>#REF!</v>
      </c>
      <c r="C477" s="31" t="e">
        <f>VLOOKUP($A472,'CBT Wages'!$B$6:$AE$48,20,0)</f>
        <v>#REF!</v>
      </c>
      <c r="D477" s="48"/>
      <c r="E477" s="49"/>
      <c r="F477" s="177" t="e">
        <f>SUM(C477:E477)</f>
        <v>#REF!</v>
      </c>
      <c r="G477" s="202"/>
      <c r="H477" s="34" t="s">
        <v>362</v>
      </c>
      <c r="I477" s="26" t="e">
        <f>VLOOKUP($A472,'CBT Wages'!$B$6:$AE$48,29,0)</f>
        <v>#REF!</v>
      </c>
      <c r="J477" s="203"/>
      <c r="K477" s="180"/>
    </row>
    <row r="478" spans="1:11" ht="14.25" x14ac:dyDescent="0.2">
      <c r="A478" s="46" t="s">
        <v>363</v>
      </c>
      <c r="B478" s="50" t="e">
        <f>VLOOKUP($A472,'CBT Wages'!$B$6:$AE$48,16,0)</f>
        <v>#REF!</v>
      </c>
      <c r="C478" s="51" t="e">
        <f>VLOOKUP($A472,'CBT Wages'!$B$6:$AE$48,21,0)</f>
        <v>#REF!</v>
      </c>
      <c r="D478" s="52"/>
      <c r="E478" s="38"/>
      <c r="F478" s="181" t="e">
        <f>SUM(C478:E478)</f>
        <v>#REF!</v>
      </c>
      <c r="G478" s="204"/>
      <c r="H478" s="36" t="s">
        <v>364</v>
      </c>
      <c r="I478" s="68" t="e">
        <f>VLOOKUP($A472,'CBT Wages'!$B$6:$AE$48,28,0)</f>
        <v>#REF!</v>
      </c>
      <c r="J478" s="205" t="e">
        <f>F485-I485</f>
        <v>#REF!</v>
      </c>
      <c r="K478" s="184"/>
    </row>
    <row r="479" spans="1:11" ht="12.75" customHeight="1" x14ac:dyDescent="0.2">
      <c r="A479" s="46" t="s">
        <v>365</v>
      </c>
      <c r="B479" s="50" t="e">
        <f>VLOOKUP($A472,'CBT Wages'!$B$6:$AE$48,17,0)</f>
        <v>#REF!</v>
      </c>
      <c r="C479" s="51" t="e">
        <f>VLOOKUP($A472,'CBT Wages'!$B$6:$AE$48,22,0)</f>
        <v>#REF!</v>
      </c>
      <c r="D479" s="52"/>
      <c r="E479" s="38"/>
      <c r="F479" s="181" t="e">
        <f>SUM(C479:E479)</f>
        <v>#REF!</v>
      </c>
      <c r="G479" s="204"/>
      <c r="H479" s="36" t="s">
        <v>366</v>
      </c>
      <c r="I479" s="68" t="e">
        <f>VLOOKUP($A472,'CBT Wages'!$B$6:$AE$48,30,0)</f>
        <v>#REF!</v>
      </c>
      <c r="J479" s="201" t="s">
        <v>367</v>
      </c>
      <c r="K479" s="190"/>
    </row>
    <row r="480" spans="1:11" x14ac:dyDescent="0.2">
      <c r="A480" s="46" t="s">
        <v>368</v>
      </c>
      <c r="B480" s="50">
        <v>0</v>
      </c>
      <c r="C480" s="51">
        <v>0</v>
      </c>
      <c r="D480" s="52"/>
      <c r="E480" s="38"/>
      <c r="F480" s="181">
        <f>SUM(D480:E480)</f>
        <v>0</v>
      </c>
      <c r="G480" s="204"/>
      <c r="H480" s="36" t="s">
        <v>369</v>
      </c>
      <c r="I480" s="68"/>
      <c r="J480" s="198"/>
      <c r="K480" s="192"/>
    </row>
    <row r="481" spans="1:11" x14ac:dyDescent="0.2">
      <c r="A481" s="46" t="s">
        <v>370</v>
      </c>
      <c r="B481" s="50" t="e">
        <f>VLOOKUP($A472,'CBT Wages'!$B$6:$AE$48,18,0)</f>
        <v>#REF!</v>
      </c>
      <c r="C481" s="51" t="e">
        <f>VLOOKUP($A472,'CBT Wages'!$B$6:$AE$48,23,0)</f>
        <v>#REF!</v>
      </c>
      <c r="D481" s="52"/>
      <c r="E481" s="38"/>
      <c r="F481" s="181" t="e">
        <f>SUM(C481:E481)</f>
        <v>#REF!</v>
      </c>
      <c r="G481" s="204"/>
      <c r="H481" s="36" t="s">
        <v>371</v>
      </c>
      <c r="I481" s="68"/>
      <c r="J481" s="198"/>
      <c r="K481" s="192"/>
    </row>
    <row r="482" spans="1:11" x14ac:dyDescent="0.2">
      <c r="A482" s="46" t="s">
        <v>372</v>
      </c>
      <c r="B482" s="53">
        <v>0</v>
      </c>
      <c r="C482" s="51" t="e">
        <f>VLOOKUP($A472,'CBT Wages'!$B$6:$AE$48,25,0)</f>
        <v>#REF!</v>
      </c>
      <c r="D482" s="52"/>
      <c r="E482" s="38"/>
      <c r="F482" s="181" t="e">
        <f>SUM(C482:E482)</f>
        <v>#REF!</v>
      </c>
      <c r="G482" s="204"/>
      <c r="H482" s="51"/>
      <c r="I482" s="68"/>
      <c r="J482" s="198"/>
      <c r="K482" s="192"/>
    </row>
    <row r="483" spans="1:11" x14ac:dyDescent="0.2">
      <c r="A483" s="46" t="s">
        <v>374</v>
      </c>
      <c r="B483" s="53">
        <v>0</v>
      </c>
      <c r="C483" s="51" t="e">
        <f>VLOOKUP($A472,'CBT Wages'!$B$6:$AE$48,26,0)</f>
        <v>#REF!</v>
      </c>
      <c r="D483" s="52"/>
      <c r="E483" s="38"/>
      <c r="F483" s="181" t="e">
        <f>SUM(C483:E483)</f>
        <v>#REF!</v>
      </c>
      <c r="G483" s="204"/>
      <c r="H483" s="51"/>
      <c r="I483" s="68"/>
      <c r="J483" s="198"/>
      <c r="K483" s="192"/>
    </row>
    <row r="484" spans="1:11" x14ac:dyDescent="0.2">
      <c r="A484" s="54" t="s">
        <v>375</v>
      </c>
      <c r="B484" s="55"/>
      <c r="C484" s="185"/>
      <c r="D484" s="186"/>
      <c r="E484" s="42"/>
      <c r="F484" s="185">
        <f>SUM(D484:E484)</f>
        <v>0</v>
      </c>
      <c r="G484" s="208"/>
      <c r="H484" s="40"/>
      <c r="I484" s="69"/>
      <c r="J484" s="212"/>
      <c r="K484" s="194"/>
    </row>
    <row r="485" spans="1:11" x14ac:dyDescent="0.2">
      <c r="A485" s="56" t="s">
        <v>320</v>
      </c>
      <c r="B485" s="57" t="e">
        <f>SUM(B477:B484)</f>
        <v>#REF!</v>
      </c>
      <c r="C485" s="209" t="e">
        <f>SUM(C477:D484)</f>
        <v>#REF!</v>
      </c>
      <c r="D485" s="210"/>
      <c r="E485" s="58"/>
      <c r="F485" s="209" t="e">
        <f>SUM(F477:F484)+F475</f>
        <v>#REF!</v>
      </c>
      <c r="G485" s="211">
        <f t="shared" ref="G485" si="34">SUM(G477:G484)</f>
        <v>0</v>
      </c>
      <c r="H485" s="59"/>
      <c r="I485" s="70" t="e">
        <f>SUM(I477:I484)</f>
        <v>#REF!</v>
      </c>
      <c r="J485" s="57" t="s">
        <v>376</v>
      </c>
      <c r="K485" s="57" t="e">
        <f>VLOOKUP($A472,'CBT Wages'!$B$6:$AF$48,6,0)</f>
        <v>#REF!</v>
      </c>
    </row>
    <row r="487" spans="1:11" ht="15.75" x14ac:dyDescent="0.2">
      <c r="A487" s="20" t="s">
        <v>337</v>
      </c>
      <c r="B487" s="21"/>
      <c r="C487" s="21"/>
      <c r="D487" s="21"/>
      <c r="E487" s="167" t="str">
        <f>+$E$1</f>
        <v>Salary Slip Oct 2019</v>
      </c>
      <c r="F487" s="167"/>
      <c r="G487" s="167"/>
      <c r="H487" s="167"/>
      <c r="I487" s="167"/>
      <c r="J487" s="167"/>
      <c r="K487" s="168"/>
    </row>
    <row r="488" spans="1:11" x14ac:dyDescent="0.2">
      <c r="A488" s="22"/>
      <c r="C488" s="23" t="s">
        <v>339</v>
      </c>
      <c r="E488" s="23"/>
      <c r="F488" s="23"/>
      <c r="G488" s="23"/>
      <c r="H488" s="23"/>
      <c r="I488" s="23"/>
      <c r="J488" s="23"/>
      <c r="K488" s="60"/>
    </row>
    <row r="489" spans="1:11" x14ac:dyDescent="0.2">
      <c r="A489" s="24" t="s">
        <v>340</v>
      </c>
      <c r="B489" s="25" t="s">
        <v>341</v>
      </c>
      <c r="C489" s="26"/>
      <c r="D489" s="27" t="s">
        <v>342</v>
      </c>
      <c r="E489" s="28" t="s">
        <v>343</v>
      </c>
      <c r="F489" s="28" t="s">
        <v>344</v>
      </c>
      <c r="G489" s="28" t="s">
        <v>345</v>
      </c>
      <c r="H489" s="29" t="s">
        <v>346</v>
      </c>
      <c r="I489" s="61" t="s">
        <v>347</v>
      </c>
      <c r="J489" s="44"/>
      <c r="K489" s="62" t="s">
        <v>348</v>
      </c>
    </row>
    <row r="490" spans="1:11" x14ac:dyDescent="0.2">
      <c r="A490" s="30">
        <f>+'CBT Wages'!B25</f>
        <v>3562020946</v>
      </c>
      <c r="B490" s="124" t="str">
        <f>VLOOKUP($A490,'CBT Wages'!$B$6:$AE$48,8,0)</f>
        <v>100655312597</v>
      </c>
      <c r="C490" s="26"/>
      <c r="D490" s="124" t="str">
        <f>VLOOKUP($A490,'CBT Wages'!$B$6:$AE$48,9,0)</f>
        <v xml:space="preserve"> 6929096411</v>
      </c>
      <c r="E490" s="31">
        <f>VLOOKUP($A490,'CBT Wages'!$B$6:$AE$48,10,0)</f>
        <v>27</v>
      </c>
      <c r="F490" s="31">
        <f>VLOOKUP($A490,'CBT Wages'!$B$6:$AE$48,14,0)</f>
        <v>25.5</v>
      </c>
      <c r="G490" s="32">
        <f>VLOOKUP($A490,'CBT Wages'!$B$6:$AE$48,5,0)</f>
        <v>43586</v>
      </c>
      <c r="H490" s="33" t="s">
        <v>349</v>
      </c>
      <c r="I490" s="64">
        <v>0</v>
      </c>
      <c r="J490" s="65"/>
      <c r="K490" s="64">
        <v>0</v>
      </c>
    </row>
    <row r="491" spans="1:11" x14ac:dyDescent="0.2">
      <c r="A491" s="34" t="s">
        <v>350</v>
      </c>
      <c r="B491" s="31" t="str">
        <f>VLOOKUP($A490,'CBT Wages'!$B$6:$AE$48,3,0)</f>
        <v>Sujeet Kumar Singh</v>
      </c>
      <c r="C491" s="21"/>
      <c r="D491" s="21"/>
      <c r="E491" s="35"/>
      <c r="F491" s="35"/>
      <c r="G491" s="35"/>
      <c r="H491" s="213" t="s">
        <v>351</v>
      </c>
      <c r="I491" s="187">
        <v>0</v>
      </c>
      <c r="J491" s="206"/>
      <c r="K491" s="187">
        <v>0</v>
      </c>
    </row>
    <row r="492" spans="1:11" x14ac:dyDescent="0.2">
      <c r="A492" s="36" t="s">
        <v>352</v>
      </c>
      <c r="B492" s="27" t="str">
        <f>VLOOKUP($A490,'CBT Wages'!$B$6:$AE$48,4,0)</f>
        <v>Manohar Singh</v>
      </c>
      <c r="C492" s="21"/>
      <c r="D492" s="21"/>
      <c r="E492" s="28" t="s">
        <v>322</v>
      </c>
      <c r="F492" s="37">
        <f>VLOOKUP($A490,'CBT OT'!$B$6:$O$429,9,0)</f>
        <v>2.7</v>
      </c>
      <c r="G492" s="38"/>
      <c r="H492" s="194"/>
      <c r="I492" s="188"/>
      <c r="J492" s="207"/>
      <c r="K492" s="188"/>
    </row>
    <row r="493" spans="1:11" x14ac:dyDescent="0.2">
      <c r="A493" s="39" t="s">
        <v>353</v>
      </c>
      <c r="B493" s="40" t="e">
        <f>VLOOKUP($A490,'CBT Wages'!$B$6:$AR$48,44,0)</f>
        <v>#REF!</v>
      </c>
      <c r="C493" s="41"/>
      <c r="D493" s="41"/>
      <c r="E493" s="35" t="s">
        <v>354</v>
      </c>
      <c r="F493" s="37">
        <f>VLOOKUP($A490,'CBT OT'!$B$6:$V$429,16,0)</f>
        <v>444</v>
      </c>
      <c r="G493" s="42"/>
      <c r="H493" s="43" t="s">
        <v>355</v>
      </c>
      <c r="I493" s="66">
        <v>0</v>
      </c>
      <c r="J493" s="67"/>
      <c r="K493" s="66">
        <v>0</v>
      </c>
    </row>
    <row r="494" spans="1:11" ht="12.75" customHeight="1" x14ac:dyDescent="0.2">
      <c r="A494" s="169" t="s">
        <v>356</v>
      </c>
      <c r="B494" s="197"/>
      <c r="C494" s="198" t="s">
        <v>357</v>
      </c>
      <c r="D494" s="192"/>
      <c r="E494" s="45"/>
      <c r="F494" s="199" t="s">
        <v>358</v>
      </c>
      <c r="G494" s="192"/>
      <c r="H494" s="200" t="s">
        <v>359</v>
      </c>
      <c r="I494" s="201"/>
      <c r="J494" s="175" t="s">
        <v>360</v>
      </c>
      <c r="K494" s="176"/>
    </row>
    <row r="495" spans="1:11" x14ac:dyDescent="0.2">
      <c r="A495" s="46" t="s">
        <v>361</v>
      </c>
      <c r="B495" s="47">
        <f>VLOOKUP($A490,'CBT Wages'!$B$6:$AE$48,15,0)</f>
        <v>17234</v>
      </c>
      <c r="C495" s="31">
        <f>VLOOKUP($A490,'CBT Wages'!$B$6:$AE$48,20,0)</f>
        <v>16277</v>
      </c>
      <c r="D495" s="48"/>
      <c r="E495" s="49"/>
      <c r="F495" s="177">
        <f>SUM(C495:E495)</f>
        <v>16277</v>
      </c>
      <c r="G495" s="202"/>
      <c r="H495" s="34" t="s">
        <v>362</v>
      </c>
      <c r="I495" s="26">
        <f>VLOOKUP($A490,'CBT Wages'!$B$6:$AE$48,29,0)</f>
        <v>2066</v>
      </c>
      <c r="J495" s="203"/>
      <c r="K495" s="180"/>
    </row>
    <row r="496" spans="1:11" ht="14.25" x14ac:dyDescent="0.2">
      <c r="A496" s="46" t="s">
        <v>363</v>
      </c>
      <c r="B496" s="50">
        <f>VLOOKUP($A490,'CBT Wages'!$B$6:$AE$48,16,0)</f>
        <v>0</v>
      </c>
      <c r="C496" s="51">
        <f>VLOOKUP($A490,'CBT Wages'!$B$6:$AE$48,21,0)</f>
        <v>0</v>
      </c>
      <c r="D496" s="52"/>
      <c r="E496" s="38"/>
      <c r="F496" s="181">
        <f>SUM(C496:E496)</f>
        <v>0</v>
      </c>
      <c r="G496" s="204"/>
      <c r="H496" s="36" t="s">
        <v>364</v>
      </c>
      <c r="I496" s="68">
        <f>VLOOKUP($A490,'CBT Wages'!$B$6:$AE$48,28,0)</f>
        <v>140</v>
      </c>
      <c r="J496" s="205">
        <f>F503-I503</f>
        <v>16809</v>
      </c>
      <c r="K496" s="184"/>
    </row>
    <row r="497" spans="1:11" ht="12.75" customHeight="1" x14ac:dyDescent="0.2">
      <c r="A497" s="46" t="s">
        <v>365</v>
      </c>
      <c r="B497" s="50">
        <f>VLOOKUP($A490,'CBT Wages'!$B$6:$AE$48,17,0)</f>
        <v>0</v>
      </c>
      <c r="C497" s="51">
        <f>VLOOKUP($A490,'CBT Wages'!$B$6:$AE$48,22,0)</f>
        <v>0</v>
      </c>
      <c r="D497" s="52"/>
      <c r="E497" s="38"/>
      <c r="F497" s="181">
        <f>SUM(C497:E497)</f>
        <v>0</v>
      </c>
      <c r="G497" s="204"/>
      <c r="H497" s="36" t="s">
        <v>366</v>
      </c>
      <c r="I497" s="68">
        <f>VLOOKUP($A490,'CBT Wages'!$B$6:$AE$48,30,0)</f>
        <v>0</v>
      </c>
      <c r="J497" s="201" t="s">
        <v>367</v>
      </c>
      <c r="K497" s="190"/>
    </row>
    <row r="498" spans="1:11" x14ac:dyDescent="0.2">
      <c r="A498" s="46" t="s">
        <v>368</v>
      </c>
      <c r="B498" s="50">
        <v>0</v>
      </c>
      <c r="C498" s="51">
        <v>0</v>
      </c>
      <c r="D498" s="52"/>
      <c r="E498" s="38"/>
      <c r="F498" s="181">
        <f>SUM(D498:E498)</f>
        <v>0</v>
      </c>
      <c r="G498" s="204"/>
      <c r="H498" s="36" t="s">
        <v>369</v>
      </c>
      <c r="I498" s="68"/>
      <c r="J498" s="198"/>
      <c r="K498" s="192"/>
    </row>
    <row r="499" spans="1:11" x14ac:dyDescent="0.2">
      <c r="A499" s="46" t="s">
        <v>370</v>
      </c>
      <c r="B499" s="50">
        <f>VLOOKUP($A490,'CBT Wages'!$B$6:$AE$48,18,0)</f>
        <v>0</v>
      </c>
      <c r="C499" s="51">
        <f>VLOOKUP($A490,'CBT Wages'!$B$6:$AE$48,23,0)</f>
        <v>0</v>
      </c>
      <c r="D499" s="52"/>
      <c r="E499" s="38"/>
      <c r="F499" s="181">
        <f>SUM(C499:E499)</f>
        <v>0</v>
      </c>
      <c r="G499" s="204"/>
      <c r="H499" s="36" t="s">
        <v>371</v>
      </c>
      <c r="I499" s="68"/>
      <c r="J499" s="198"/>
      <c r="K499" s="192"/>
    </row>
    <row r="500" spans="1:11" x14ac:dyDescent="0.2">
      <c r="A500" s="46" t="s">
        <v>372</v>
      </c>
      <c r="B500" s="53">
        <v>0</v>
      </c>
      <c r="C500" s="51">
        <f>VLOOKUP($A490,'CBT Wages'!$B$6:$AE$48,25,0)</f>
        <v>1356</v>
      </c>
      <c r="D500" s="52"/>
      <c r="E500" s="38"/>
      <c r="F500" s="181">
        <f>SUM(C500:E500)</f>
        <v>1356</v>
      </c>
      <c r="G500" s="204"/>
      <c r="H500" s="51"/>
      <c r="I500" s="68"/>
      <c r="J500" s="198"/>
      <c r="K500" s="192"/>
    </row>
    <row r="501" spans="1:11" x14ac:dyDescent="0.2">
      <c r="A501" s="46" t="s">
        <v>374</v>
      </c>
      <c r="B501" s="53">
        <v>0</v>
      </c>
      <c r="C501" s="51">
        <f>VLOOKUP($A490,'CBT Wages'!$B$6:$AE$48,26,0)</f>
        <v>938</v>
      </c>
      <c r="D501" s="52"/>
      <c r="E501" s="38"/>
      <c r="F501" s="181">
        <f>SUM(C501:E501)</f>
        <v>938</v>
      </c>
      <c r="G501" s="204"/>
      <c r="H501" s="51"/>
      <c r="I501" s="68"/>
      <c r="J501" s="198"/>
      <c r="K501" s="192"/>
    </row>
    <row r="502" spans="1:11" x14ac:dyDescent="0.2">
      <c r="A502" s="54" t="s">
        <v>375</v>
      </c>
      <c r="B502" s="55"/>
      <c r="C502" s="185"/>
      <c r="D502" s="186"/>
      <c r="E502" s="42"/>
      <c r="F502" s="185">
        <f>SUM(D502:E502)</f>
        <v>0</v>
      </c>
      <c r="G502" s="208"/>
      <c r="H502" s="40"/>
      <c r="I502" s="69"/>
      <c r="J502" s="212"/>
      <c r="K502" s="194"/>
    </row>
    <row r="503" spans="1:11" x14ac:dyDescent="0.2">
      <c r="A503" s="56" t="s">
        <v>320</v>
      </c>
      <c r="B503" s="57">
        <f>SUM(B495:B502)</f>
        <v>17234</v>
      </c>
      <c r="C503" s="209">
        <f>SUM(C495:D502)</f>
        <v>18571</v>
      </c>
      <c r="D503" s="210"/>
      <c r="E503" s="58"/>
      <c r="F503" s="209">
        <f>SUM(F495:F502)+F493</f>
        <v>19015</v>
      </c>
      <c r="G503" s="211">
        <f t="shared" ref="G503" si="35">SUM(G495:G502)</f>
        <v>0</v>
      </c>
      <c r="H503" s="59"/>
      <c r="I503" s="70">
        <f>SUM(I495:I502)</f>
        <v>2206</v>
      </c>
      <c r="J503" s="57" t="s">
        <v>376</v>
      </c>
      <c r="K503" s="57" t="str">
        <f>VLOOKUP($A490,'CBT Wages'!$B$6:$AF$48,6,0)</f>
        <v>MHE</v>
      </c>
    </row>
    <row r="505" spans="1:11" ht="15.75" x14ac:dyDescent="0.2">
      <c r="A505" s="20" t="s">
        <v>337</v>
      </c>
      <c r="B505" s="21"/>
      <c r="C505" s="21"/>
      <c r="D505" s="21"/>
      <c r="E505" s="167" t="str">
        <f>+$E$1</f>
        <v>Salary Slip Oct 2019</v>
      </c>
      <c r="F505" s="167"/>
      <c r="G505" s="167"/>
      <c r="H505" s="167"/>
      <c r="I505" s="167"/>
      <c r="J505" s="167"/>
      <c r="K505" s="168"/>
    </row>
    <row r="506" spans="1:11" x14ac:dyDescent="0.2">
      <c r="A506" s="22"/>
      <c r="C506" s="23" t="s">
        <v>339</v>
      </c>
      <c r="E506" s="23"/>
      <c r="F506" s="23"/>
      <c r="G506" s="23"/>
      <c r="H506" s="23"/>
      <c r="I506" s="23"/>
      <c r="J506" s="23"/>
      <c r="K506" s="60"/>
    </row>
    <row r="507" spans="1:11" x14ac:dyDescent="0.2">
      <c r="A507" s="24" t="s">
        <v>340</v>
      </c>
      <c r="B507" s="25" t="s">
        <v>341</v>
      </c>
      <c r="C507" s="26"/>
      <c r="D507" s="27" t="s">
        <v>342</v>
      </c>
      <c r="E507" s="28" t="s">
        <v>343</v>
      </c>
      <c r="F507" s="28" t="s">
        <v>344</v>
      </c>
      <c r="G507" s="28" t="s">
        <v>345</v>
      </c>
      <c r="H507" s="29" t="s">
        <v>346</v>
      </c>
      <c r="I507" s="61" t="s">
        <v>347</v>
      </c>
      <c r="J507" s="44"/>
      <c r="K507" s="62" t="s">
        <v>348</v>
      </c>
    </row>
    <row r="508" spans="1:11" x14ac:dyDescent="0.2">
      <c r="A508" s="30" t="e">
        <f>+'CBT Wages'!#REF!</f>
        <v>#REF!</v>
      </c>
      <c r="B508" s="31" t="e">
        <f>VLOOKUP($A508,'CBT Wages'!$B$6:$AE$48,8,0)</f>
        <v>#REF!</v>
      </c>
      <c r="C508" s="26"/>
      <c r="D508" s="31" t="e">
        <f>VLOOKUP($A508,'CBT Wages'!$B$6:$AE$48,9,0)</f>
        <v>#REF!</v>
      </c>
      <c r="E508" s="31" t="e">
        <f>VLOOKUP($A508,'CBT Wages'!$B$6:$AE$48,10,0)</f>
        <v>#REF!</v>
      </c>
      <c r="F508" s="31" t="e">
        <f>VLOOKUP($A508,'CBT Wages'!$B$6:$AE$48,14,0)</f>
        <v>#REF!</v>
      </c>
      <c r="G508" s="32" t="e">
        <f>VLOOKUP($A508,'CBT Wages'!$B$6:$AE$48,5,0)</f>
        <v>#REF!</v>
      </c>
      <c r="H508" s="33" t="s">
        <v>349</v>
      </c>
      <c r="I508" s="64">
        <v>0</v>
      </c>
      <c r="J508" s="65"/>
      <c r="K508" s="64">
        <v>0</v>
      </c>
    </row>
    <row r="509" spans="1:11" x14ac:dyDescent="0.2">
      <c r="A509" s="34" t="s">
        <v>350</v>
      </c>
      <c r="B509" s="31" t="e">
        <f>VLOOKUP($A508,'CBT Wages'!$B$6:$AE$48,3,0)</f>
        <v>#REF!</v>
      </c>
      <c r="C509" s="21"/>
      <c r="D509" s="21"/>
      <c r="E509" s="35"/>
      <c r="F509" s="35"/>
      <c r="G509" s="35"/>
      <c r="H509" s="213" t="s">
        <v>351</v>
      </c>
      <c r="I509" s="187">
        <v>0</v>
      </c>
      <c r="J509" s="206"/>
      <c r="K509" s="187">
        <v>0</v>
      </c>
    </row>
    <row r="510" spans="1:11" x14ac:dyDescent="0.2">
      <c r="A510" s="36" t="s">
        <v>352</v>
      </c>
      <c r="B510" s="27" t="e">
        <f>VLOOKUP($A508,'CBT Wages'!$B$6:$AE$48,4,0)</f>
        <v>#REF!</v>
      </c>
      <c r="C510" s="21"/>
      <c r="D510" s="21"/>
      <c r="E510" s="28" t="s">
        <v>322</v>
      </c>
      <c r="F510" s="37" t="e">
        <f>VLOOKUP($A508,'CBT OT'!$B$6:$O$429,9,0)</f>
        <v>#REF!</v>
      </c>
      <c r="G510" s="38"/>
      <c r="H510" s="194"/>
      <c r="I510" s="188"/>
      <c r="J510" s="207"/>
      <c r="K510" s="188"/>
    </row>
    <row r="511" spans="1:11" x14ac:dyDescent="0.2">
      <c r="A511" s="39" t="s">
        <v>353</v>
      </c>
      <c r="B511" s="40" t="e">
        <f>VLOOKUP($A508,'CBT Wages'!$B$6:$AR$48,44,0)</f>
        <v>#REF!</v>
      </c>
      <c r="C511" s="41"/>
      <c r="D511" s="41"/>
      <c r="E511" s="35" t="s">
        <v>354</v>
      </c>
      <c r="F511" s="37" t="e">
        <f>VLOOKUP($A508,'CBT OT'!$B$6:$V$429,16,0)</f>
        <v>#REF!</v>
      </c>
      <c r="G511" s="42"/>
      <c r="H511" s="43" t="s">
        <v>355</v>
      </c>
      <c r="I511" s="66">
        <v>0</v>
      </c>
      <c r="J511" s="67"/>
      <c r="K511" s="66">
        <v>0</v>
      </c>
    </row>
    <row r="512" spans="1:11" x14ac:dyDescent="0.2">
      <c r="A512" s="169" t="s">
        <v>356</v>
      </c>
      <c r="B512" s="197"/>
      <c r="C512" s="198" t="s">
        <v>357</v>
      </c>
      <c r="D512" s="192"/>
      <c r="E512" s="45"/>
      <c r="F512" s="199" t="s">
        <v>358</v>
      </c>
      <c r="G512" s="192"/>
      <c r="H512" s="200" t="s">
        <v>359</v>
      </c>
      <c r="I512" s="201"/>
      <c r="J512" s="175" t="s">
        <v>360</v>
      </c>
      <c r="K512" s="176"/>
    </row>
    <row r="513" spans="1:11" x14ac:dyDescent="0.2">
      <c r="A513" s="46" t="s">
        <v>361</v>
      </c>
      <c r="B513" s="47" t="e">
        <f>VLOOKUP($A508,'CBT Wages'!$B$6:$AE$48,15,0)</f>
        <v>#REF!</v>
      </c>
      <c r="C513" s="31" t="e">
        <f>VLOOKUP($A508,'CBT Wages'!$B$6:$AE$48,20,0)</f>
        <v>#REF!</v>
      </c>
      <c r="D513" s="48"/>
      <c r="E513" s="49"/>
      <c r="F513" s="177" t="e">
        <f>SUM(C513:E513)</f>
        <v>#REF!</v>
      </c>
      <c r="G513" s="202"/>
      <c r="H513" s="34" t="s">
        <v>362</v>
      </c>
      <c r="I513" s="26" t="e">
        <f>VLOOKUP($A508,'CBT Wages'!$B$6:$AE$48,29,0)</f>
        <v>#REF!</v>
      </c>
      <c r="J513" s="203"/>
      <c r="K513" s="180"/>
    </row>
    <row r="514" spans="1:11" ht="14.25" x14ac:dyDescent="0.2">
      <c r="A514" s="46" t="s">
        <v>363</v>
      </c>
      <c r="B514" s="50" t="e">
        <f>VLOOKUP($A508,'CBT Wages'!$B$6:$AE$48,16,0)</f>
        <v>#REF!</v>
      </c>
      <c r="C514" s="51" t="e">
        <f>VLOOKUP($A508,'CBT Wages'!$B$6:$AE$48,21,0)</f>
        <v>#REF!</v>
      </c>
      <c r="D514" s="52"/>
      <c r="E514" s="38"/>
      <c r="F514" s="181" t="e">
        <f>SUM(C514:E514)</f>
        <v>#REF!</v>
      </c>
      <c r="G514" s="204"/>
      <c r="H514" s="36" t="s">
        <v>364</v>
      </c>
      <c r="I514" s="68" t="e">
        <f>VLOOKUP($A508,'CBT Wages'!$B$6:$AE$48,28,0)</f>
        <v>#REF!</v>
      </c>
      <c r="J514" s="205" t="e">
        <f>F521-I521</f>
        <v>#REF!</v>
      </c>
      <c r="K514" s="184"/>
    </row>
    <row r="515" spans="1:11" x14ac:dyDescent="0.2">
      <c r="A515" s="46" t="s">
        <v>365</v>
      </c>
      <c r="B515" s="50" t="e">
        <f>VLOOKUP($A508,'CBT Wages'!$B$6:$AE$48,17,0)</f>
        <v>#REF!</v>
      </c>
      <c r="C515" s="51" t="e">
        <f>VLOOKUP($A508,'CBT Wages'!$B$6:$AE$48,22,0)</f>
        <v>#REF!</v>
      </c>
      <c r="D515" s="52"/>
      <c r="E515" s="38"/>
      <c r="F515" s="181" t="e">
        <f>SUM(C515:E515)</f>
        <v>#REF!</v>
      </c>
      <c r="G515" s="204"/>
      <c r="H515" s="36" t="s">
        <v>366</v>
      </c>
      <c r="I515" s="68" t="e">
        <f>VLOOKUP($A508,'CBT Wages'!$B$6:$AE$48,30,0)</f>
        <v>#REF!</v>
      </c>
      <c r="J515" s="201" t="s">
        <v>367</v>
      </c>
      <c r="K515" s="190"/>
    </row>
    <row r="516" spans="1:11" x14ac:dyDescent="0.2">
      <c r="A516" s="46" t="s">
        <v>368</v>
      </c>
      <c r="B516" s="50">
        <v>0</v>
      </c>
      <c r="C516" s="51">
        <v>0</v>
      </c>
      <c r="D516" s="52"/>
      <c r="E516" s="38"/>
      <c r="F516" s="181">
        <f>SUM(D516:E516)</f>
        <v>0</v>
      </c>
      <c r="G516" s="204"/>
      <c r="H516" s="36" t="s">
        <v>369</v>
      </c>
      <c r="I516" s="68"/>
      <c r="J516" s="198"/>
      <c r="K516" s="192"/>
    </row>
    <row r="517" spans="1:11" x14ac:dyDescent="0.2">
      <c r="A517" s="46" t="s">
        <v>370</v>
      </c>
      <c r="B517" s="50" t="e">
        <f>VLOOKUP($A508,'CBT Wages'!$B$6:$AE$48,18,0)</f>
        <v>#REF!</v>
      </c>
      <c r="C517" s="51" t="e">
        <f>VLOOKUP($A508,'CBT Wages'!$B$6:$AE$48,23,0)</f>
        <v>#REF!</v>
      </c>
      <c r="D517" s="52"/>
      <c r="E517" s="38"/>
      <c r="F517" s="181" t="e">
        <f>SUM(C517:E517)</f>
        <v>#REF!</v>
      </c>
      <c r="G517" s="204"/>
      <c r="H517" s="36" t="s">
        <v>371</v>
      </c>
      <c r="I517" s="68"/>
      <c r="J517" s="198"/>
      <c r="K517" s="192"/>
    </row>
    <row r="518" spans="1:11" x14ac:dyDescent="0.2">
      <c r="A518" s="46" t="s">
        <v>372</v>
      </c>
      <c r="B518" s="53">
        <v>0</v>
      </c>
      <c r="C518" s="51" t="e">
        <f>VLOOKUP($A508,'CBT Wages'!$B$6:$AE$48,25,0)</f>
        <v>#REF!</v>
      </c>
      <c r="D518" s="52"/>
      <c r="E518" s="38"/>
      <c r="F518" s="181" t="e">
        <f>SUM(C518:E518)</f>
        <v>#REF!</v>
      </c>
      <c r="G518" s="204"/>
      <c r="H518" s="51"/>
      <c r="I518" s="68"/>
      <c r="J518" s="198"/>
      <c r="K518" s="192"/>
    </row>
    <row r="519" spans="1:11" x14ac:dyDescent="0.2">
      <c r="A519" s="46" t="s">
        <v>374</v>
      </c>
      <c r="B519" s="53">
        <v>0</v>
      </c>
      <c r="C519" s="51" t="e">
        <f>VLOOKUP($A508,'CBT Wages'!$B$6:$AE$48,26,0)</f>
        <v>#REF!</v>
      </c>
      <c r="D519" s="52"/>
      <c r="E519" s="38"/>
      <c r="F519" s="181" t="e">
        <f>SUM(C519:E519)</f>
        <v>#REF!</v>
      </c>
      <c r="G519" s="204"/>
      <c r="H519" s="51"/>
      <c r="I519" s="68"/>
      <c r="J519" s="198"/>
      <c r="K519" s="192"/>
    </row>
    <row r="520" spans="1:11" x14ac:dyDescent="0.2">
      <c r="A520" s="54" t="s">
        <v>375</v>
      </c>
      <c r="B520" s="55"/>
      <c r="C520" s="185"/>
      <c r="D520" s="186"/>
      <c r="E520" s="42"/>
      <c r="F520" s="185">
        <f>SUM(D520:E520)</f>
        <v>0</v>
      </c>
      <c r="G520" s="208"/>
      <c r="H520" s="40"/>
      <c r="I520" s="69"/>
      <c r="J520" s="212"/>
      <c r="K520" s="194"/>
    </row>
    <row r="521" spans="1:11" x14ac:dyDescent="0.2">
      <c r="A521" s="56" t="s">
        <v>320</v>
      </c>
      <c r="B521" s="57" t="e">
        <f>SUM(B513:B520)</f>
        <v>#REF!</v>
      </c>
      <c r="C521" s="209" t="e">
        <f>SUM(C513:D520)</f>
        <v>#REF!</v>
      </c>
      <c r="D521" s="210"/>
      <c r="E521" s="58"/>
      <c r="F521" s="209" t="e">
        <f>SUM(F513:F520)+F511</f>
        <v>#REF!</v>
      </c>
      <c r="G521" s="211">
        <f t="shared" ref="G521" si="36">SUM(G513:G520)</f>
        <v>0</v>
      </c>
      <c r="H521" s="59"/>
      <c r="I521" s="70" t="e">
        <f>SUM(I513:I520)</f>
        <v>#REF!</v>
      </c>
      <c r="J521" s="57" t="s">
        <v>376</v>
      </c>
      <c r="K521" s="57" t="e">
        <f>VLOOKUP($A508,'CBT Wages'!$B$6:$AF$48,6,0)</f>
        <v>#REF!</v>
      </c>
    </row>
    <row r="523" spans="1:11" ht="15.75" x14ac:dyDescent="0.2">
      <c r="A523" s="20" t="s">
        <v>337</v>
      </c>
      <c r="B523" s="21"/>
      <c r="C523" s="21"/>
      <c r="D523" s="21"/>
      <c r="E523" s="167" t="str">
        <f>+$E$1</f>
        <v>Salary Slip Oct 2019</v>
      </c>
      <c r="F523" s="167"/>
      <c r="G523" s="167"/>
      <c r="H523" s="167"/>
      <c r="I523" s="167"/>
      <c r="J523" s="167"/>
      <c r="K523" s="168"/>
    </row>
    <row r="524" spans="1:11" x14ac:dyDescent="0.2">
      <c r="A524" s="22"/>
      <c r="C524" s="23" t="s">
        <v>339</v>
      </c>
      <c r="E524" s="23"/>
      <c r="F524" s="23"/>
      <c r="G524" s="23"/>
      <c r="H524" s="23"/>
      <c r="I524" s="23"/>
      <c r="J524" s="23"/>
      <c r="K524" s="60"/>
    </row>
    <row r="525" spans="1:11" x14ac:dyDescent="0.2">
      <c r="A525" s="24" t="s">
        <v>340</v>
      </c>
      <c r="B525" s="25" t="s">
        <v>341</v>
      </c>
      <c r="C525" s="26"/>
      <c r="D525" s="27" t="s">
        <v>342</v>
      </c>
      <c r="E525" s="28" t="s">
        <v>343</v>
      </c>
      <c r="F525" s="28" t="s">
        <v>344</v>
      </c>
      <c r="G525" s="28" t="s">
        <v>345</v>
      </c>
      <c r="H525" s="29" t="s">
        <v>346</v>
      </c>
      <c r="I525" s="61" t="s">
        <v>347</v>
      </c>
      <c r="J525" s="44"/>
      <c r="K525" s="62" t="s">
        <v>348</v>
      </c>
    </row>
    <row r="526" spans="1:11" x14ac:dyDescent="0.2">
      <c r="A526" s="30" t="e">
        <f>+'CBT Wages'!#REF!</f>
        <v>#REF!</v>
      </c>
      <c r="B526" s="124" t="e">
        <f>VLOOKUP($A526,'CBT Wages'!$B$6:$AE$48,8,0)</f>
        <v>#REF!</v>
      </c>
      <c r="C526" s="26"/>
      <c r="D526" s="124" t="e">
        <f>VLOOKUP($A526,'CBT Wages'!$B$6:$AE$48,9,0)</f>
        <v>#REF!</v>
      </c>
      <c r="E526" s="31" t="e">
        <f>VLOOKUP($A526,'CBT Wages'!$B$6:$AE$48,10,0)</f>
        <v>#REF!</v>
      </c>
      <c r="F526" s="31" t="e">
        <f>VLOOKUP($A526,'CBT Wages'!$B$6:$AE$48,14,0)</f>
        <v>#REF!</v>
      </c>
      <c r="G526" s="32" t="e">
        <f>VLOOKUP($A526,'CBT Wages'!$B$6:$AE$48,5,0)</f>
        <v>#REF!</v>
      </c>
      <c r="H526" s="33" t="s">
        <v>349</v>
      </c>
      <c r="I526" s="64">
        <v>0</v>
      </c>
      <c r="J526" s="65"/>
      <c r="K526" s="64">
        <v>0</v>
      </c>
    </row>
    <row r="527" spans="1:11" x14ac:dyDescent="0.2">
      <c r="A527" s="34" t="s">
        <v>350</v>
      </c>
      <c r="B527" s="31" t="e">
        <f>VLOOKUP($A526,'CBT Wages'!$B$6:$AE$48,3,0)</f>
        <v>#REF!</v>
      </c>
      <c r="C527" s="21"/>
      <c r="D527" s="21"/>
      <c r="E527" s="35"/>
      <c r="F527" s="35"/>
      <c r="G527" s="35"/>
      <c r="H527" s="213" t="s">
        <v>351</v>
      </c>
      <c r="I527" s="187">
        <v>0</v>
      </c>
      <c r="J527" s="206"/>
      <c r="K527" s="187">
        <v>0</v>
      </c>
    </row>
    <row r="528" spans="1:11" x14ac:dyDescent="0.2">
      <c r="A528" s="36" t="s">
        <v>352</v>
      </c>
      <c r="B528" s="27" t="e">
        <f>VLOOKUP($A526,'CBT Wages'!$B$6:$AE$48,4,0)</f>
        <v>#REF!</v>
      </c>
      <c r="C528" s="21"/>
      <c r="D528" s="21"/>
      <c r="E528" s="28" t="s">
        <v>322</v>
      </c>
      <c r="F528" s="37" t="e">
        <f>VLOOKUP($A526,'CBT OT'!$B$6:$O$429,9,0)</f>
        <v>#REF!</v>
      </c>
      <c r="G528" s="38"/>
      <c r="H528" s="194"/>
      <c r="I528" s="188"/>
      <c r="J528" s="207"/>
      <c r="K528" s="188"/>
    </row>
    <row r="529" spans="1:11" x14ac:dyDescent="0.2">
      <c r="A529" s="39" t="s">
        <v>353</v>
      </c>
      <c r="B529" s="40" t="e">
        <f>VLOOKUP($A526,'CBT Wages'!$B$6:$AR$48,44,0)</f>
        <v>#REF!</v>
      </c>
      <c r="C529" s="41"/>
      <c r="D529" s="41"/>
      <c r="E529" s="35" t="s">
        <v>354</v>
      </c>
      <c r="F529" s="37" t="e">
        <f>VLOOKUP($A526,'CBT OT'!$B$6:$V$429,16,0)</f>
        <v>#REF!</v>
      </c>
      <c r="G529" s="42"/>
      <c r="H529" s="43" t="s">
        <v>355</v>
      </c>
      <c r="I529" s="66">
        <v>0</v>
      </c>
      <c r="J529" s="67"/>
      <c r="K529" s="66">
        <v>0</v>
      </c>
    </row>
    <row r="530" spans="1:11" x14ac:dyDescent="0.2">
      <c r="A530" s="169" t="s">
        <v>356</v>
      </c>
      <c r="B530" s="197"/>
      <c r="C530" s="198" t="s">
        <v>357</v>
      </c>
      <c r="D530" s="192"/>
      <c r="E530" s="45"/>
      <c r="F530" s="199" t="s">
        <v>358</v>
      </c>
      <c r="G530" s="192"/>
      <c r="H530" s="200" t="s">
        <v>359</v>
      </c>
      <c r="I530" s="201"/>
      <c r="J530" s="175" t="s">
        <v>360</v>
      </c>
      <c r="K530" s="176"/>
    </row>
    <row r="531" spans="1:11" x14ac:dyDescent="0.2">
      <c r="A531" s="46" t="s">
        <v>361</v>
      </c>
      <c r="B531" s="47" t="e">
        <f>VLOOKUP($A526,'CBT Wages'!$B$6:$AE$48,15,0)</f>
        <v>#REF!</v>
      </c>
      <c r="C531" s="31" t="e">
        <f>VLOOKUP($A526,'CBT Wages'!$B$6:$AE$48,20,0)</f>
        <v>#REF!</v>
      </c>
      <c r="D531" s="48"/>
      <c r="E531" s="49"/>
      <c r="F531" s="177" t="e">
        <f>SUM(C531:E531)</f>
        <v>#REF!</v>
      </c>
      <c r="G531" s="202"/>
      <c r="H531" s="34" t="s">
        <v>362</v>
      </c>
      <c r="I531" s="26" t="e">
        <f>VLOOKUP($A526,'CBT Wages'!$B$6:$AE$48,29,0)</f>
        <v>#REF!</v>
      </c>
      <c r="J531" s="203"/>
      <c r="K531" s="180"/>
    </row>
    <row r="532" spans="1:11" ht="14.25" x14ac:dyDescent="0.2">
      <c r="A532" s="46" t="s">
        <v>363</v>
      </c>
      <c r="B532" s="50" t="e">
        <f>VLOOKUP($A526,'CBT Wages'!$B$6:$AE$48,16,0)</f>
        <v>#REF!</v>
      </c>
      <c r="C532" s="51" t="e">
        <f>VLOOKUP($A526,'CBT Wages'!$B$6:$AE$48,21,0)</f>
        <v>#REF!</v>
      </c>
      <c r="D532" s="52"/>
      <c r="E532" s="38"/>
      <c r="F532" s="181" t="e">
        <f>SUM(C532:E532)</f>
        <v>#REF!</v>
      </c>
      <c r="G532" s="204"/>
      <c r="H532" s="36" t="s">
        <v>364</v>
      </c>
      <c r="I532" s="68" t="e">
        <f>VLOOKUP($A526,'CBT Wages'!$B$6:$AE$48,28,0)</f>
        <v>#REF!</v>
      </c>
      <c r="J532" s="205" t="e">
        <f>F539-I539</f>
        <v>#REF!</v>
      </c>
      <c r="K532" s="184"/>
    </row>
    <row r="533" spans="1:11" x14ac:dyDescent="0.2">
      <c r="A533" s="46" t="s">
        <v>365</v>
      </c>
      <c r="B533" s="50" t="e">
        <f>VLOOKUP($A526,'CBT Wages'!$B$6:$AE$48,17,0)</f>
        <v>#REF!</v>
      </c>
      <c r="C533" s="51" t="e">
        <f>VLOOKUP($A526,'CBT Wages'!$B$6:$AE$48,22,0)</f>
        <v>#REF!</v>
      </c>
      <c r="D533" s="52"/>
      <c r="E533" s="38"/>
      <c r="F533" s="181" t="e">
        <f>SUM(C533:E533)</f>
        <v>#REF!</v>
      </c>
      <c r="G533" s="204"/>
      <c r="H533" s="36" t="s">
        <v>366</v>
      </c>
      <c r="I533" s="68" t="e">
        <f>VLOOKUP($A526,'CBT Wages'!$B$6:$AE$48,30,0)</f>
        <v>#REF!</v>
      </c>
      <c r="J533" s="201" t="s">
        <v>367</v>
      </c>
      <c r="K533" s="190"/>
    </row>
    <row r="534" spans="1:11" x14ac:dyDescent="0.2">
      <c r="A534" s="46" t="s">
        <v>368</v>
      </c>
      <c r="B534" s="50">
        <v>0</v>
      </c>
      <c r="C534" s="51">
        <v>0</v>
      </c>
      <c r="D534" s="52"/>
      <c r="E534" s="38"/>
      <c r="F534" s="181">
        <f>SUM(D534:E534)</f>
        <v>0</v>
      </c>
      <c r="G534" s="204"/>
      <c r="H534" s="36" t="s">
        <v>369</v>
      </c>
      <c r="I534" s="68"/>
      <c r="J534" s="198"/>
      <c r="K534" s="192"/>
    </row>
    <row r="535" spans="1:11" x14ac:dyDescent="0.2">
      <c r="A535" s="46" t="s">
        <v>370</v>
      </c>
      <c r="B535" s="50" t="e">
        <f>VLOOKUP($A526,'CBT Wages'!$B$6:$AE$48,18,0)</f>
        <v>#REF!</v>
      </c>
      <c r="C535" s="51" t="e">
        <f>VLOOKUP($A526,'CBT Wages'!$B$6:$AE$48,23,0)</f>
        <v>#REF!</v>
      </c>
      <c r="D535" s="52"/>
      <c r="E535" s="38"/>
      <c r="F535" s="181" t="e">
        <f>SUM(C535:E535)</f>
        <v>#REF!</v>
      </c>
      <c r="G535" s="204"/>
      <c r="H535" s="36" t="s">
        <v>371</v>
      </c>
      <c r="I535" s="68"/>
      <c r="J535" s="198"/>
      <c r="K535" s="192"/>
    </row>
    <row r="536" spans="1:11" x14ac:dyDescent="0.2">
      <c r="A536" s="46" t="s">
        <v>372</v>
      </c>
      <c r="B536" s="53">
        <v>0</v>
      </c>
      <c r="C536" s="51" t="e">
        <f>VLOOKUP($A526,'CBT Wages'!$B$6:$AE$48,25,0)</f>
        <v>#REF!</v>
      </c>
      <c r="D536" s="52"/>
      <c r="E536" s="38"/>
      <c r="F536" s="181" t="e">
        <f>SUM(C536:E536)</f>
        <v>#REF!</v>
      </c>
      <c r="G536" s="204"/>
      <c r="H536" s="51"/>
      <c r="I536" s="68"/>
      <c r="J536" s="198"/>
      <c r="K536" s="192"/>
    </row>
    <row r="537" spans="1:11" x14ac:dyDescent="0.2">
      <c r="A537" s="46" t="s">
        <v>374</v>
      </c>
      <c r="B537" s="53">
        <v>0</v>
      </c>
      <c r="C537" s="51" t="e">
        <f>VLOOKUP($A526,'CBT Wages'!$B$6:$AE$48,26,0)</f>
        <v>#REF!</v>
      </c>
      <c r="D537" s="52"/>
      <c r="E537" s="38"/>
      <c r="F537" s="181" t="e">
        <f>SUM(C537:E537)</f>
        <v>#REF!</v>
      </c>
      <c r="G537" s="204"/>
      <c r="H537" s="51"/>
      <c r="I537" s="68"/>
      <c r="J537" s="198"/>
      <c r="K537" s="192"/>
    </row>
    <row r="538" spans="1:11" x14ac:dyDescent="0.2">
      <c r="A538" s="54" t="s">
        <v>375</v>
      </c>
      <c r="B538" s="55"/>
      <c r="C538" s="185"/>
      <c r="D538" s="186"/>
      <c r="E538" s="42"/>
      <c r="F538" s="185">
        <f>SUM(D538:E538)</f>
        <v>0</v>
      </c>
      <c r="G538" s="208"/>
      <c r="H538" s="40"/>
      <c r="I538" s="69"/>
      <c r="J538" s="212"/>
      <c r="K538" s="194"/>
    </row>
    <row r="539" spans="1:11" x14ac:dyDescent="0.2">
      <c r="A539" s="56" t="s">
        <v>320</v>
      </c>
      <c r="B539" s="57" t="e">
        <f>SUM(B531:B538)</f>
        <v>#REF!</v>
      </c>
      <c r="C539" s="209" t="e">
        <f>SUM(C531:D538)</f>
        <v>#REF!</v>
      </c>
      <c r="D539" s="210"/>
      <c r="E539" s="58"/>
      <c r="F539" s="209" t="e">
        <f>SUM(F531:F538)+F529</f>
        <v>#REF!</v>
      </c>
      <c r="G539" s="211">
        <f t="shared" ref="G539" si="37">SUM(G531:G538)</f>
        <v>0</v>
      </c>
      <c r="H539" s="59"/>
      <c r="I539" s="70" t="e">
        <f>SUM(I531:I538)</f>
        <v>#REF!</v>
      </c>
      <c r="J539" s="57" t="s">
        <v>376</v>
      </c>
      <c r="K539" s="57" t="e">
        <f>VLOOKUP($A526,'CBT Wages'!$B$6:$AF$48,6,0)</f>
        <v>#REF!</v>
      </c>
    </row>
    <row r="541" spans="1:11" ht="15.75" x14ac:dyDescent="0.2">
      <c r="A541" s="20" t="s">
        <v>337</v>
      </c>
      <c r="B541" s="21"/>
      <c r="C541" s="21"/>
      <c r="D541" s="21"/>
      <c r="E541" s="167" t="str">
        <f>+$E$1</f>
        <v>Salary Slip Oct 2019</v>
      </c>
      <c r="F541" s="167"/>
      <c r="G541" s="167"/>
      <c r="H541" s="167"/>
      <c r="I541" s="167"/>
      <c r="J541" s="167"/>
      <c r="K541" s="168"/>
    </row>
    <row r="542" spans="1:11" x14ac:dyDescent="0.2">
      <c r="A542" s="22"/>
      <c r="C542" s="23" t="s">
        <v>339</v>
      </c>
      <c r="E542" s="23"/>
      <c r="F542" s="23"/>
      <c r="G542" s="23"/>
      <c r="H542" s="23"/>
      <c r="I542" s="23"/>
      <c r="J542" s="23"/>
      <c r="K542" s="60"/>
    </row>
    <row r="543" spans="1:11" x14ac:dyDescent="0.2">
      <c r="A543" s="24" t="s">
        <v>340</v>
      </c>
      <c r="B543" s="25" t="s">
        <v>341</v>
      </c>
      <c r="C543" s="26"/>
      <c r="D543" s="27" t="s">
        <v>342</v>
      </c>
      <c r="E543" s="28" t="s">
        <v>343</v>
      </c>
      <c r="F543" s="28" t="s">
        <v>344</v>
      </c>
      <c r="G543" s="28" t="s">
        <v>345</v>
      </c>
      <c r="H543" s="29" t="s">
        <v>346</v>
      </c>
      <c r="I543" s="61" t="s">
        <v>347</v>
      </c>
      <c r="J543" s="44"/>
      <c r="K543" s="62" t="s">
        <v>348</v>
      </c>
    </row>
    <row r="544" spans="1:11" x14ac:dyDescent="0.2">
      <c r="A544" s="30" t="e">
        <f>+'CBT Wages'!#REF!</f>
        <v>#REF!</v>
      </c>
      <c r="B544" s="124" t="e">
        <f>VLOOKUP($A544,'CBT Wages'!$B$6:$AE$48,8,0)</f>
        <v>#REF!</v>
      </c>
      <c r="C544" s="26"/>
      <c r="D544" s="124" t="e">
        <f>VLOOKUP($A544,'CBT Wages'!$B$6:$AE$48,9,0)</f>
        <v>#REF!</v>
      </c>
      <c r="E544" s="31" t="e">
        <f>VLOOKUP($A544,'CBT Wages'!$B$6:$AE$48,10,0)</f>
        <v>#REF!</v>
      </c>
      <c r="F544" s="31" t="e">
        <f>VLOOKUP($A544,'CBT Wages'!$B$6:$AE$48,14,0)</f>
        <v>#REF!</v>
      </c>
      <c r="G544" s="32" t="e">
        <f>VLOOKUP($A544,'CBT Wages'!$B$6:$AE$48,5,0)</f>
        <v>#REF!</v>
      </c>
      <c r="H544" s="33" t="s">
        <v>349</v>
      </c>
      <c r="I544" s="64">
        <v>0</v>
      </c>
      <c r="J544" s="65"/>
      <c r="K544" s="64">
        <v>0</v>
      </c>
    </row>
    <row r="545" spans="1:11" x14ac:dyDescent="0.2">
      <c r="A545" s="34" t="s">
        <v>350</v>
      </c>
      <c r="B545" s="31" t="e">
        <f>VLOOKUP($A544,'CBT Wages'!$B$6:$AE$48,3,0)</f>
        <v>#REF!</v>
      </c>
      <c r="C545" s="21"/>
      <c r="D545" s="21"/>
      <c r="E545" s="35"/>
      <c r="F545" s="35"/>
      <c r="G545" s="35"/>
      <c r="H545" s="213" t="s">
        <v>351</v>
      </c>
      <c r="I545" s="187">
        <v>0</v>
      </c>
      <c r="J545" s="206"/>
      <c r="K545" s="187">
        <v>0</v>
      </c>
    </row>
    <row r="546" spans="1:11" x14ac:dyDescent="0.2">
      <c r="A546" s="36" t="s">
        <v>352</v>
      </c>
      <c r="B546" s="27" t="e">
        <f>VLOOKUP($A544,'CBT Wages'!$B$6:$AE$48,4,0)</f>
        <v>#REF!</v>
      </c>
      <c r="C546" s="21"/>
      <c r="D546" s="21"/>
      <c r="E546" s="28" t="s">
        <v>322</v>
      </c>
      <c r="F546" s="37" t="e">
        <f>VLOOKUP($A544,'CBT OT'!$B$6:$O$429,9,0)</f>
        <v>#REF!</v>
      </c>
      <c r="G546" s="38"/>
      <c r="H546" s="194"/>
      <c r="I546" s="188"/>
      <c r="J546" s="207"/>
      <c r="K546" s="188"/>
    </row>
    <row r="547" spans="1:11" x14ac:dyDescent="0.2">
      <c r="A547" s="39" t="s">
        <v>353</v>
      </c>
      <c r="B547" s="40" t="e">
        <f>VLOOKUP($A544,'CBT Wages'!$B$6:$AR$48,44,0)</f>
        <v>#REF!</v>
      </c>
      <c r="C547" s="41"/>
      <c r="D547" s="41"/>
      <c r="E547" s="35" t="s">
        <v>354</v>
      </c>
      <c r="F547" s="37" t="e">
        <f>VLOOKUP($A544,'CBT OT'!$B$6:$V$429,16,0)</f>
        <v>#REF!</v>
      </c>
      <c r="G547" s="42"/>
      <c r="H547" s="43" t="s">
        <v>355</v>
      </c>
      <c r="I547" s="66">
        <v>0</v>
      </c>
      <c r="J547" s="67"/>
      <c r="K547" s="66">
        <v>0</v>
      </c>
    </row>
    <row r="548" spans="1:11" x14ac:dyDescent="0.2">
      <c r="A548" s="169" t="s">
        <v>356</v>
      </c>
      <c r="B548" s="197"/>
      <c r="C548" s="198" t="s">
        <v>357</v>
      </c>
      <c r="D548" s="192"/>
      <c r="E548" s="45"/>
      <c r="F548" s="199" t="s">
        <v>358</v>
      </c>
      <c r="G548" s="192"/>
      <c r="H548" s="200" t="s">
        <v>359</v>
      </c>
      <c r="I548" s="201"/>
      <c r="J548" s="175" t="s">
        <v>360</v>
      </c>
      <c r="K548" s="176"/>
    </row>
    <row r="549" spans="1:11" x14ac:dyDescent="0.2">
      <c r="A549" s="46" t="s">
        <v>361</v>
      </c>
      <c r="B549" s="47" t="e">
        <f>VLOOKUP($A544,'CBT Wages'!$B$6:$AE$48,15,0)</f>
        <v>#REF!</v>
      </c>
      <c r="C549" s="31" t="e">
        <f>VLOOKUP($A544,'CBT Wages'!$B$6:$AE$48,20,0)</f>
        <v>#REF!</v>
      </c>
      <c r="D549" s="48"/>
      <c r="E549" s="49"/>
      <c r="F549" s="177" t="e">
        <f>SUM(C549:E549)</f>
        <v>#REF!</v>
      </c>
      <c r="G549" s="202"/>
      <c r="H549" s="34" t="s">
        <v>362</v>
      </c>
      <c r="I549" s="26" t="e">
        <f>VLOOKUP($A544,'CBT Wages'!$B$6:$AE$48,29,0)</f>
        <v>#REF!</v>
      </c>
      <c r="J549" s="203"/>
      <c r="K549" s="180"/>
    </row>
    <row r="550" spans="1:11" ht="14.25" x14ac:dyDescent="0.2">
      <c r="A550" s="46" t="s">
        <v>363</v>
      </c>
      <c r="B550" s="50" t="e">
        <f>VLOOKUP($A544,'CBT Wages'!$B$6:$AE$48,16,0)</f>
        <v>#REF!</v>
      </c>
      <c r="C550" s="51" t="e">
        <f>VLOOKUP($A544,'CBT Wages'!$B$6:$AE$48,21,0)</f>
        <v>#REF!</v>
      </c>
      <c r="D550" s="52"/>
      <c r="E550" s="38"/>
      <c r="F550" s="181" t="e">
        <f>SUM(C550:E550)</f>
        <v>#REF!</v>
      </c>
      <c r="G550" s="204"/>
      <c r="H550" s="36" t="s">
        <v>364</v>
      </c>
      <c r="I550" s="68" t="e">
        <f>VLOOKUP($A544,'CBT Wages'!$B$6:$AE$48,28,0)</f>
        <v>#REF!</v>
      </c>
      <c r="J550" s="205" t="e">
        <f>F557-I557</f>
        <v>#REF!</v>
      </c>
      <c r="K550" s="184"/>
    </row>
    <row r="551" spans="1:11" x14ac:dyDescent="0.2">
      <c r="A551" s="46" t="s">
        <v>365</v>
      </c>
      <c r="B551" s="50" t="e">
        <f>VLOOKUP($A544,'CBT Wages'!$B$6:$AE$48,17,0)</f>
        <v>#REF!</v>
      </c>
      <c r="C551" s="51" t="e">
        <f>VLOOKUP($A544,'CBT Wages'!$B$6:$AE$48,22,0)</f>
        <v>#REF!</v>
      </c>
      <c r="D551" s="52"/>
      <c r="E551" s="38"/>
      <c r="F551" s="181" t="e">
        <f>SUM(C551:E551)</f>
        <v>#REF!</v>
      </c>
      <c r="G551" s="204"/>
      <c r="H551" s="36" t="s">
        <v>366</v>
      </c>
      <c r="I551" s="68" t="e">
        <f>VLOOKUP($A544,'CBT Wages'!$B$6:$AE$48,30,0)</f>
        <v>#REF!</v>
      </c>
      <c r="J551" s="201" t="s">
        <v>367</v>
      </c>
      <c r="K551" s="190"/>
    </row>
    <row r="552" spans="1:11" x14ac:dyDescent="0.2">
      <c r="A552" s="46" t="s">
        <v>368</v>
      </c>
      <c r="B552" s="50">
        <v>0</v>
      </c>
      <c r="C552" s="51">
        <v>0</v>
      </c>
      <c r="D552" s="52"/>
      <c r="E552" s="38"/>
      <c r="F552" s="181">
        <f>SUM(D552:E552)</f>
        <v>0</v>
      </c>
      <c r="G552" s="204"/>
      <c r="H552" s="36" t="s">
        <v>369</v>
      </c>
      <c r="I552" s="68"/>
      <c r="J552" s="198"/>
      <c r="K552" s="192"/>
    </row>
    <row r="553" spans="1:11" x14ac:dyDescent="0.2">
      <c r="A553" s="46" t="s">
        <v>370</v>
      </c>
      <c r="B553" s="50" t="e">
        <f>VLOOKUP($A544,'CBT Wages'!$B$6:$AE$48,18,0)</f>
        <v>#REF!</v>
      </c>
      <c r="C553" s="51" t="e">
        <f>VLOOKUP($A544,'CBT Wages'!$B$6:$AE$48,23,0)</f>
        <v>#REF!</v>
      </c>
      <c r="D553" s="52"/>
      <c r="E553" s="38"/>
      <c r="F553" s="181" t="e">
        <f>SUM(C553:E553)</f>
        <v>#REF!</v>
      </c>
      <c r="G553" s="204"/>
      <c r="H553" s="36" t="s">
        <v>371</v>
      </c>
      <c r="I553" s="68"/>
      <c r="J553" s="198"/>
      <c r="K553" s="192"/>
    </row>
    <row r="554" spans="1:11" x14ac:dyDescent="0.2">
      <c r="A554" s="46" t="s">
        <v>372</v>
      </c>
      <c r="B554" s="53">
        <v>0</v>
      </c>
      <c r="C554" s="51" t="e">
        <f>VLOOKUP($A544,'CBT Wages'!$B$6:$AE$48,25,0)</f>
        <v>#REF!</v>
      </c>
      <c r="D554" s="52"/>
      <c r="E554" s="38"/>
      <c r="F554" s="181" t="e">
        <f>SUM(C554:E554)</f>
        <v>#REF!</v>
      </c>
      <c r="G554" s="204"/>
      <c r="H554" s="51"/>
      <c r="I554" s="68"/>
      <c r="J554" s="198"/>
      <c r="K554" s="192"/>
    </row>
    <row r="555" spans="1:11" x14ac:dyDescent="0.2">
      <c r="A555" s="46" t="s">
        <v>374</v>
      </c>
      <c r="B555" s="53">
        <v>0</v>
      </c>
      <c r="C555" s="51" t="e">
        <f>VLOOKUP($A544,'CBT Wages'!$B$6:$AE$48,26,0)</f>
        <v>#REF!</v>
      </c>
      <c r="D555" s="52"/>
      <c r="E555" s="38"/>
      <c r="F555" s="181" t="e">
        <f>SUM(C555:E555)</f>
        <v>#REF!</v>
      </c>
      <c r="G555" s="204"/>
      <c r="H555" s="51"/>
      <c r="I555" s="68"/>
      <c r="J555" s="198"/>
      <c r="K555" s="192"/>
    </row>
    <row r="556" spans="1:11" x14ac:dyDescent="0.2">
      <c r="A556" s="54" t="s">
        <v>375</v>
      </c>
      <c r="B556" s="55"/>
      <c r="C556" s="185"/>
      <c r="D556" s="186"/>
      <c r="E556" s="42"/>
      <c r="F556" s="185">
        <f>SUM(D556:E556)</f>
        <v>0</v>
      </c>
      <c r="G556" s="208"/>
      <c r="H556" s="40"/>
      <c r="I556" s="69"/>
      <c r="J556" s="212"/>
      <c r="K556" s="194"/>
    </row>
    <row r="557" spans="1:11" x14ac:dyDescent="0.2">
      <c r="A557" s="56" t="s">
        <v>320</v>
      </c>
      <c r="B557" s="57" t="e">
        <f>SUM(B549:B556)</f>
        <v>#REF!</v>
      </c>
      <c r="C557" s="209" t="e">
        <f>SUM(C549:D556)</f>
        <v>#REF!</v>
      </c>
      <c r="D557" s="210"/>
      <c r="E557" s="58"/>
      <c r="F557" s="209" t="e">
        <f>SUM(F549:F556)+F547</f>
        <v>#REF!</v>
      </c>
      <c r="G557" s="211">
        <f t="shared" ref="G557" si="38">SUM(G549:G556)</f>
        <v>0</v>
      </c>
      <c r="H557" s="59"/>
      <c r="I557" s="70" t="e">
        <f>SUM(I549:I556)</f>
        <v>#REF!</v>
      </c>
      <c r="J557" s="57" t="s">
        <v>376</v>
      </c>
      <c r="K557" s="57" t="e">
        <f>VLOOKUP($A544,'CBT Wages'!$B$6:$AF$48,6,0)</f>
        <v>#REF!</v>
      </c>
    </row>
    <row r="559" spans="1:11" ht="15.75" x14ac:dyDescent="0.2">
      <c r="A559" s="20" t="s">
        <v>337</v>
      </c>
      <c r="B559" s="21"/>
      <c r="C559" s="21"/>
      <c r="D559" s="21"/>
      <c r="E559" s="167" t="str">
        <f>+$E$1</f>
        <v>Salary Slip Oct 2019</v>
      </c>
      <c r="F559" s="167"/>
      <c r="G559" s="167"/>
      <c r="H559" s="167"/>
      <c r="I559" s="167"/>
      <c r="J559" s="167"/>
      <c r="K559" s="168"/>
    </row>
    <row r="560" spans="1:11" x14ac:dyDescent="0.2">
      <c r="A560" s="22"/>
      <c r="C560" s="23" t="s">
        <v>339</v>
      </c>
      <c r="E560" s="23"/>
      <c r="F560" s="23"/>
      <c r="G560" s="23"/>
      <c r="H560" s="23"/>
      <c r="I560" s="23"/>
      <c r="J560" s="23"/>
      <c r="K560" s="60"/>
    </row>
    <row r="561" spans="1:11" x14ac:dyDescent="0.2">
      <c r="A561" s="24" t="s">
        <v>340</v>
      </c>
      <c r="B561" s="25" t="s">
        <v>341</v>
      </c>
      <c r="C561" s="26"/>
      <c r="D561" s="27" t="s">
        <v>342</v>
      </c>
      <c r="E561" s="28" t="s">
        <v>343</v>
      </c>
      <c r="F561" s="28" t="s">
        <v>344</v>
      </c>
      <c r="G561" s="28" t="s">
        <v>345</v>
      </c>
      <c r="H561" s="29" t="s">
        <v>346</v>
      </c>
      <c r="I561" s="61" t="s">
        <v>347</v>
      </c>
      <c r="J561" s="44"/>
      <c r="K561" s="62" t="s">
        <v>348</v>
      </c>
    </row>
    <row r="562" spans="1:11" x14ac:dyDescent="0.2">
      <c r="A562" s="30">
        <f>+'CBT Wages'!B26</f>
        <v>3562027185</v>
      </c>
      <c r="B562" s="124" t="str">
        <f>VLOOKUP($A562,'CBT Wages'!$B$6:$AE$48,8,0)</f>
        <v>101483586839</v>
      </c>
      <c r="C562" s="26"/>
      <c r="D562" s="124" t="str">
        <f>VLOOKUP($A562,'CBT Wages'!$B$6:$AE$48,9,0)</f>
        <v xml:space="preserve"> 6929280852</v>
      </c>
      <c r="E562" s="31">
        <f>VLOOKUP($A562,'CBT Wages'!$B$6:$AE$48,10,0)</f>
        <v>27</v>
      </c>
      <c r="F562" s="31">
        <f>VLOOKUP($A562,'CBT Wages'!$B$6:$AE$48,14,0)</f>
        <v>26.5</v>
      </c>
      <c r="G562" s="32">
        <f>VLOOKUP($A562,'CBT Wages'!$B$6:$AE$48,5,0)</f>
        <v>43666</v>
      </c>
      <c r="H562" s="33" t="s">
        <v>349</v>
      </c>
      <c r="I562" s="64">
        <v>0</v>
      </c>
      <c r="J562" s="65"/>
      <c r="K562" s="64">
        <v>0</v>
      </c>
    </row>
    <row r="563" spans="1:11" x14ac:dyDescent="0.2">
      <c r="A563" s="34" t="s">
        <v>350</v>
      </c>
      <c r="B563" s="31" t="str">
        <f>VLOOKUP($A562,'CBT Wages'!$B$6:$AE$48,3,0)</f>
        <v>Dakshita  Sisodiya</v>
      </c>
      <c r="C563" s="21"/>
      <c r="D563" s="21"/>
      <c r="E563" s="35"/>
      <c r="F563" s="35"/>
      <c r="G563" s="35"/>
      <c r="H563" s="213" t="s">
        <v>351</v>
      </c>
      <c r="I563" s="187">
        <v>0</v>
      </c>
      <c r="J563" s="206"/>
      <c r="K563" s="187">
        <v>0</v>
      </c>
    </row>
    <row r="564" spans="1:11" x14ac:dyDescent="0.2">
      <c r="A564" s="36" t="s">
        <v>352</v>
      </c>
      <c r="B564" s="27" t="str">
        <f>VLOOKUP($A562,'CBT Wages'!$B$6:$AE$48,4,0)</f>
        <v>RAJKUMAR</v>
      </c>
      <c r="C564" s="21"/>
      <c r="D564" s="21"/>
      <c r="E564" s="28" t="s">
        <v>322</v>
      </c>
      <c r="F564" s="37">
        <f>VLOOKUP($A562,'CBT OT'!$B$6:$O$429,9,0)</f>
        <v>4.03</v>
      </c>
      <c r="G564" s="38"/>
      <c r="H564" s="194"/>
      <c r="I564" s="188"/>
      <c r="J564" s="207"/>
      <c r="K564" s="188"/>
    </row>
    <row r="565" spans="1:11" x14ac:dyDescent="0.2">
      <c r="A565" s="39" t="s">
        <v>353</v>
      </c>
      <c r="B565" s="40" t="e">
        <f>VLOOKUP($A562,'CBT Wages'!$B$6:$AR$48,44,0)</f>
        <v>#REF!</v>
      </c>
      <c r="C565" s="41"/>
      <c r="D565" s="41"/>
      <c r="E565" s="35" t="s">
        <v>354</v>
      </c>
      <c r="F565" s="37">
        <f>VLOOKUP($A562,'CBT OT'!$B$6:$V$429,16,0)</f>
        <v>737</v>
      </c>
      <c r="G565" s="42"/>
      <c r="H565" s="43" t="s">
        <v>355</v>
      </c>
      <c r="I565" s="66">
        <v>0</v>
      </c>
      <c r="J565" s="67"/>
      <c r="K565" s="66">
        <v>0</v>
      </c>
    </row>
    <row r="566" spans="1:11" x14ac:dyDescent="0.2">
      <c r="A566" s="169" t="s">
        <v>356</v>
      </c>
      <c r="B566" s="197"/>
      <c r="C566" s="198" t="s">
        <v>357</v>
      </c>
      <c r="D566" s="192"/>
      <c r="E566" s="45"/>
      <c r="F566" s="199" t="s">
        <v>358</v>
      </c>
      <c r="G566" s="192"/>
      <c r="H566" s="200" t="s">
        <v>359</v>
      </c>
      <c r="I566" s="201"/>
      <c r="J566" s="175" t="s">
        <v>360</v>
      </c>
      <c r="K566" s="176"/>
    </row>
    <row r="567" spans="1:11" x14ac:dyDescent="0.2">
      <c r="A567" s="46" t="s">
        <v>361</v>
      </c>
      <c r="B567" s="47">
        <f>VLOOKUP($A562,'CBT Wages'!$B$6:$AE$48,15,0)</f>
        <v>19070</v>
      </c>
      <c r="C567" s="31">
        <f>VLOOKUP($A562,'CBT Wages'!$B$6:$AE$48,20,0)</f>
        <v>18717</v>
      </c>
      <c r="D567" s="48"/>
      <c r="E567" s="49"/>
      <c r="F567" s="177">
        <f>SUM(C567:E567)</f>
        <v>18717</v>
      </c>
      <c r="G567" s="202"/>
      <c r="H567" s="34" t="s">
        <v>362</v>
      </c>
      <c r="I567" s="26">
        <f>VLOOKUP($A562,'CBT Wages'!$B$6:$AE$48,29,0)</f>
        <v>2423</v>
      </c>
      <c r="J567" s="203"/>
      <c r="K567" s="180"/>
    </row>
    <row r="568" spans="1:11" ht="14.25" x14ac:dyDescent="0.2">
      <c r="A568" s="46" t="s">
        <v>363</v>
      </c>
      <c r="B568" s="50">
        <f>VLOOKUP($A562,'CBT Wages'!$B$6:$AE$48,16,0)</f>
        <v>7040</v>
      </c>
      <c r="C568" s="51">
        <f>VLOOKUP($A562,'CBT Wages'!$B$6:$AE$48,21,0)</f>
        <v>6910</v>
      </c>
      <c r="D568" s="52"/>
      <c r="E568" s="38"/>
      <c r="F568" s="181">
        <f>SUM(C568:E568)</f>
        <v>6910</v>
      </c>
      <c r="G568" s="204"/>
      <c r="H568" s="36" t="s">
        <v>364</v>
      </c>
      <c r="I568" s="68">
        <f>VLOOKUP($A562,'CBT Wages'!$B$6:$AE$48,28,0)</f>
        <v>0</v>
      </c>
      <c r="J568" s="205">
        <f>F575-I575</f>
        <v>26977</v>
      </c>
      <c r="K568" s="184"/>
    </row>
    <row r="569" spans="1:11" x14ac:dyDescent="0.2">
      <c r="A569" s="46" t="s">
        <v>365</v>
      </c>
      <c r="B569" s="50">
        <f>VLOOKUP($A562,'CBT Wages'!$B$6:$AE$48,17,0)</f>
        <v>0</v>
      </c>
      <c r="C569" s="51">
        <f>VLOOKUP($A562,'CBT Wages'!$B$6:$AE$48,22,0)</f>
        <v>0</v>
      </c>
      <c r="D569" s="52"/>
      <c r="E569" s="38"/>
      <c r="F569" s="181">
        <f>SUM(C569:E569)</f>
        <v>0</v>
      </c>
      <c r="G569" s="204"/>
      <c r="H569" s="36" t="s">
        <v>366</v>
      </c>
      <c r="I569" s="68">
        <f>VLOOKUP($A562,'CBT Wages'!$B$6:$AE$48,30,0)</f>
        <v>0</v>
      </c>
      <c r="J569" s="201" t="s">
        <v>367</v>
      </c>
      <c r="K569" s="190"/>
    </row>
    <row r="570" spans="1:11" x14ac:dyDescent="0.2">
      <c r="A570" s="46" t="s">
        <v>368</v>
      </c>
      <c r="B570" s="50">
        <v>0</v>
      </c>
      <c r="C570" s="51">
        <v>0</v>
      </c>
      <c r="D570" s="52"/>
      <c r="E570" s="38"/>
      <c r="F570" s="181">
        <f>SUM(D570:E570)</f>
        <v>0</v>
      </c>
      <c r="G570" s="204"/>
      <c r="H570" s="36" t="s">
        <v>369</v>
      </c>
      <c r="I570" s="68"/>
      <c r="J570" s="198"/>
      <c r="K570" s="192"/>
    </row>
    <row r="571" spans="1:11" x14ac:dyDescent="0.2">
      <c r="A571" s="46" t="s">
        <v>370</v>
      </c>
      <c r="B571" s="50">
        <f>VLOOKUP($A562,'CBT Wages'!$B$6:$AE$48,18,0)</f>
        <v>0</v>
      </c>
      <c r="C571" s="51">
        <f>VLOOKUP($A562,'CBT Wages'!$B$6:$AE$48,23,0)</f>
        <v>0</v>
      </c>
      <c r="D571" s="52"/>
      <c r="E571" s="38"/>
      <c r="F571" s="181">
        <f>SUM(C571:E571)</f>
        <v>0</v>
      </c>
      <c r="G571" s="204"/>
      <c r="H571" s="36" t="s">
        <v>371</v>
      </c>
      <c r="I571" s="68"/>
      <c r="J571" s="198"/>
      <c r="K571" s="192"/>
    </row>
    <row r="572" spans="1:11" x14ac:dyDescent="0.2">
      <c r="A572" s="46" t="s">
        <v>372</v>
      </c>
      <c r="B572" s="53">
        <v>0</v>
      </c>
      <c r="C572" s="51">
        <f>VLOOKUP($A562,'CBT Wages'!$B$6:$AE$48,25,0)</f>
        <v>1560</v>
      </c>
      <c r="D572" s="52"/>
      <c r="E572" s="38"/>
      <c r="F572" s="181">
        <f>SUM(C572:E572)</f>
        <v>1560</v>
      </c>
      <c r="G572" s="204"/>
      <c r="H572" s="51"/>
      <c r="I572" s="68"/>
      <c r="J572" s="198"/>
      <c r="K572" s="192"/>
    </row>
    <row r="573" spans="1:11" x14ac:dyDescent="0.2">
      <c r="A573" s="46" t="s">
        <v>374</v>
      </c>
      <c r="B573" s="53">
        <v>0</v>
      </c>
      <c r="C573" s="51">
        <f>VLOOKUP($A562,'CBT Wages'!$B$6:$AE$48,26,0)</f>
        <v>1476</v>
      </c>
      <c r="D573" s="52"/>
      <c r="E573" s="38"/>
      <c r="F573" s="181">
        <f>SUM(C573:E573)</f>
        <v>1476</v>
      </c>
      <c r="G573" s="204"/>
      <c r="H573" s="51"/>
      <c r="I573" s="68"/>
      <c r="J573" s="198"/>
      <c r="K573" s="192"/>
    </row>
    <row r="574" spans="1:11" x14ac:dyDescent="0.2">
      <c r="A574" s="54" t="s">
        <v>375</v>
      </c>
      <c r="B574" s="55"/>
      <c r="C574" s="185"/>
      <c r="D574" s="186"/>
      <c r="E574" s="42"/>
      <c r="F574" s="185">
        <f>SUM(D574:E574)</f>
        <v>0</v>
      </c>
      <c r="G574" s="208"/>
      <c r="H574" s="40"/>
      <c r="I574" s="69"/>
      <c r="J574" s="212"/>
      <c r="K574" s="194"/>
    </row>
    <row r="575" spans="1:11" x14ac:dyDescent="0.2">
      <c r="A575" s="56" t="s">
        <v>320</v>
      </c>
      <c r="B575" s="57">
        <f>SUM(B567:B574)</f>
        <v>26110</v>
      </c>
      <c r="C575" s="209">
        <f>SUM(C567:D574)</f>
        <v>28663</v>
      </c>
      <c r="D575" s="210"/>
      <c r="E575" s="58"/>
      <c r="F575" s="209">
        <f>SUM(F567:F574)+F565</f>
        <v>29400</v>
      </c>
      <c r="G575" s="211">
        <f t="shared" ref="G575" si="39">SUM(G567:G574)</f>
        <v>0</v>
      </c>
      <c r="H575" s="59"/>
      <c r="I575" s="70">
        <f>SUM(I567:I574)</f>
        <v>2423</v>
      </c>
      <c r="J575" s="57" t="s">
        <v>376</v>
      </c>
      <c r="K575" s="57" t="str">
        <f>VLOOKUP($A562,'CBT Wages'!$B$6:$AF$48,6,0)</f>
        <v>SUP</v>
      </c>
    </row>
    <row r="577" spans="1:11" ht="15.75" x14ac:dyDescent="0.2">
      <c r="A577" s="20" t="s">
        <v>337</v>
      </c>
      <c r="B577" s="21"/>
      <c r="C577" s="21"/>
      <c r="D577" s="21"/>
      <c r="E577" s="167" t="str">
        <f>+$E$1</f>
        <v>Salary Slip Oct 2019</v>
      </c>
      <c r="F577" s="167"/>
      <c r="G577" s="167"/>
      <c r="H577" s="167"/>
      <c r="I577" s="167"/>
      <c r="J577" s="167"/>
      <c r="K577" s="168"/>
    </row>
    <row r="578" spans="1:11" x14ac:dyDescent="0.2">
      <c r="A578" s="22"/>
      <c r="C578" s="23" t="s">
        <v>339</v>
      </c>
      <c r="E578" s="23"/>
      <c r="F578" s="23"/>
      <c r="G578" s="23"/>
      <c r="H578" s="23"/>
      <c r="I578" s="23"/>
      <c r="J578" s="23"/>
      <c r="K578" s="60"/>
    </row>
    <row r="579" spans="1:11" x14ac:dyDescent="0.2">
      <c r="A579" s="24" t="s">
        <v>340</v>
      </c>
      <c r="B579" s="25" t="s">
        <v>341</v>
      </c>
      <c r="C579" s="26"/>
      <c r="D579" s="27" t="s">
        <v>342</v>
      </c>
      <c r="E579" s="28" t="s">
        <v>343</v>
      </c>
      <c r="F579" s="28" t="s">
        <v>344</v>
      </c>
      <c r="G579" s="28" t="s">
        <v>345</v>
      </c>
      <c r="H579" s="29" t="s">
        <v>346</v>
      </c>
      <c r="I579" s="61" t="s">
        <v>347</v>
      </c>
      <c r="J579" s="44"/>
      <c r="K579" s="62" t="s">
        <v>348</v>
      </c>
    </row>
    <row r="580" spans="1:11" x14ac:dyDescent="0.2">
      <c r="A580" s="30">
        <f>+'CBT Wages'!B27</f>
        <v>3562029833</v>
      </c>
      <c r="B580" s="124" t="str">
        <f>VLOOKUP($A580,'CBT Wages'!$B$6:$AE$48,8,0)</f>
        <v>101505827173</v>
      </c>
      <c r="C580" s="26"/>
      <c r="D580" s="124" t="str">
        <f>VLOOKUP($A580,'CBT Wages'!$B$6:$AE$48,9,0)</f>
        <v xml:space="preserve"> 6929454146</v>
      </c>
      <c r="E580" s="31">
        <f>VLOOKUP($A580,'CBT Wages'!$B$6:$AE$48,10,0)</f>
        <v>27</v>
      </c>
      <c r="F580" s="31">
        <f>VLOOKUP($A580,'CBT Wages'!$B$6:$AE$48,14,0)</f>
        <v>24</v>
      </c>
      <c r="G580" s="32">
        <f>VLOOKUP($A580,'CBT Wages'!$B$6:$AE$48,5,0)</f>
        <v>43733</v>
      </c>
      <c r="H580" s="33" t="s">
        <v>349</v>
      </c>
      <c r="I580" s="64">
        <v>0</v>
      </c>
      <c r="J580" s="65"/>
      <c r="K580" s="64">
        <v>0</v>
      </c>
    </row>
    <row r="581" spans="1:11" x14ac:dyDescent="0.2">
      <c r="A581" s="34" t="s">
        <v>350</v>
      </c>
      <c r="B581" s="31" t="str">
        <f>VLOOKUP($A580,'CBT Wages'!$B$6:$AE$48,3,0)</f>
        <v>SONU KUMAR</v>
      </c>
      <c r="C581" s="21"/>
      <c r="D581" s="21"/>
      <c r="E581" s="35"/>
      <c r="F581" s="35"/>
      <c r="G581" s="35"/>
      <c r="H581" s="213" t="s">
        <v>351</v>
      </c>
      <c r="I581" s="187">
        <v>0</v>
      </c>
      <c r="J581" s="206"/>
      <c r="K581" s="187">
        <v>0</v>
      </c>
    </row>
    <row r="582" spans="1:11" x14ac:dyDescent="0.2">
      <c r="A582" s="36" t="s">
        <v>352</v>
      </c>
      <c r="B582" s="27" t="str">
        <f>VLOOKUP($A580,'CBT Wages'!$B$6:$AE$48,4,0)</f>
        <v>JIVAN KISHOR KAM</v>
      </c>
      <c r="C582" s="21"/>
      <c r="D582" s="21"/>
      <c r="E582" s="28" t="s">
        <v>322</v>
      </c>
      <c r="F582" s="37">
        <f>VLOOKUP($A580,'CBT OT'!$B$6:$O$429,9,0)</f>
        <v>9.68</v>
      </c>
      <c r="G582" s="38"/>
      <c r="H582" s="194"/>
      <c r="I582" s="188"/>
      <c r="J582" s="207"/>
      <c r="K582" s="188"/>
    </row>
    <row r="583" spans="1:11" x14ac:dyDescent="0.2">
      <c r="A583" s="39" t="s">
        <v>353</v>
      </c>
      <c r="B583" s="40" t="e">
        <f>VLOOKUP($A580,'CBT Wages'!$B$6:$AR$48,44,0)</f>
        <v>#REF!</v>
      </c>
      <c r="C583" s="41"/>
      <c r="D583" s="41"/>
      <c r="E583" s="35" t="s">
        <v>354</v>
      </c>
      <c r="F583" s="37">
        <f>VLOOKUP($A580,'CBT OT'!$B$6:$V$429,16,0)</f>
        <v>1594</v>
      </c>
      <c r="G583" s="42"/>
      <c r="H583" s="43" t="s">
        <v>355</v>
      </c>
      <c r="I583" s="66">
        <v>0</v>
      </c>
      <c r="J583" s="67"/>
      <c r="K583" s="66">
        <v>0</v>
      </c>
    </row>
    <row r="584" spans="1:11" x14ac:dyDescent="0.2">
      <c r="A584" s="169" t="s">
        <v>356</v>
      </c>
      <c r="B584" s="197"/>
      <c r="C584" s="198" t="s">
        <v>357</v>
      </c>
      <c r="D584" s="192"/>
      <c r="E584" s="45"/>
      <c r="F584" s="199" t="s">
        <v>358</v>
      </c>
      <c r="G584" s="192"/>
      <c r="H584" s="200" t="s">
        <v>359</v>
      </c>
      <c r="I584" s="201"/>
      <c r="J584" s="175" t="s">
        <v>360</v>
      </c>
      <c r="K584" s="176"/>
    </row>
    <row r="585" spans="1:11" x14ac:dyDescent="0.2">
      <c r="A585" s="46" t="s">
        <v>361</v>
      </c>
      <c r="B585" s="47">
        <f>VLOOKUP($A580,'CBT Wages'!$B$6:$AE$48,15,0)</f>
        <v>17234</v>
      </c>
      <c r="C585" s="31">
        <f>VLOOKUP($A580,'CBT Wages'!$B$6:$AE$48,20,0)</f>
        <v>15319</v>
      </c>
      <c r="D585" s="48"/>
      <c r="E585" s="49"/>
      <c r="F585" s="177">
        <f>SUM(C585:E585)</f>
        <v>15319</v>
      </c>
      <c r="G585" s="202"/>
      <c r="H585" s="34" t="s">
        <v>362</v>
      </c>
      <c r="I585" s="26">
        <f>VLOOKUP($A580,'CBT Wages'!$B$6:$AE$48,29,0)</f>
        <v>1944</v>
      </c>
      <c r="J585" s="203"/>
      <c r="K585" s="180"/>
    </row>
    <row r="586" spans="1:11" ht="14.25" x14ac:dyDescent="0.2">
      <c r="A586" s="46" t="s">
        <v>363</v>
      </c>
      <c r="B586" s="50">
        <f>VLOOKUP($A580,'CBT Wages'!$B$6:$AE$48,16,0)</f>
        <v>0</v>
      </c>
      <c r="C586" s="51">
        <f>VLOOKUP($A580,'CBT Wages'!$B$6:$AE$48,21,0)</f>
        <v>0</v>
      </c>
      <c r="D586" s="52"/>
      <c r="E586" s="38"/>
      <c r="F586" s="181">
        <f>SUM(C586:E586)</f>
        <v>0</v>
      </c>
      <c r="G586" s="204"/>
      <c r="H586" s="36" t="s">
        <v>364</v>
      </c>
      <c r="I586" s="68">
        <f>VLOOKUP($A580,'CBT Wages'!$B$6:$AE$48,28,0)</f>
        <v>132</v>
      </c>
      <c r="J586" s="205">
        <f>F593-I593</f>
        <v>16996</v>
      </c>
      <c r="K586" s="184"/>
    </row>
    <row r="587" spans="1:11" x14ac:dyDescent="0.2">
      <c r="A587" s="46" t="s">
        <v>365</v>
      </c>
      <c r="B587" s="50">
        <f>VLOOKUP($A580,'CBT Wages'!$B$6:$AE$48,17,0)</f>
        <v>0</v>
      </c>
      <c r="C587" s="51">
        <f>VLOOKUP($A580,'CBT Wages'!$B$6:$AE$48,22,0)</f>
        <v>0</v>
      </c>
      <c r="D587" s="52"/>
      <c r="E587" s="38"/>
      <c r="F587" s="181">
        <f>SUM(C587:E587)</f>
        <v>0</v>
      </c>
      <c r="G587" s="204"/>
      <c r="H587" s="36" t="s">
        <v>366</v>
      </c>
      <c r="I587" s="68">
        <f>VLOOKUP($A580,'CBT Wages'!$B$6:$AE$48,30,0)</f>
        <v>0</v>
      </c>
      <c r="J587" s="201" t="s">
        <v>367</v>
      </c>
      <c r="K587" s="190"/>
    </row>
    <row r="588" spans="1:11" x14ac:dyDescent="0.2">
      <c r="A588" s="46" t="s">
        <v>368</v>
      </c>
      <c r="B588" s="50">
        <v>0</v>
      </c>
      <c r="C588" s="51">
        <v>0</v>
      </c>
      <c r="D588" s="52"/>
      <c r="E588" s="38"/>
      <c r="F588" s="181">
        <f>SUM(D588:E588)</f>
        <v>0</v>
      </c>
      <c r="G588" s="204"/>
      <c r="H588" s="36" t="s">
        <v>369</v>
      </c>
      <c r="I588" s="68"/>
      <c r="J588" s="198"/>
      <c r="K588" s="192"/>
    </row>
    <row r="589" spans="1:11" x14ac:dyDescent="0.2">
      <c r="A589" s="46" t="s">
        <v>370</v>
      </c>
      <c r="B589" s="50">
        <f>VLOOKUP($A580,'CBT Wages'!$B$6:$AE$48,18,0)</f>
        <v>0</v>
      </c>
      <c r="C589" s="51">
        <f>VLOOKUP($A580,'CBT Wages'!$B$6:$AE$48,23,0)</f>
        <v>0</v>
      </c>
      <c r="D589" s="52"/>
      <c r="E589" s="38"/>
      <c r="F589" s="181">
        <f>SUM(C589:E589)</f>
        <v>0</v>
      </c>
      <c r="G589" s="204"/>
      <c r="H589" s="36" t="s">
        <v>371</v>
      </c>
      <c r="I589" s="68"/>
      <c r="J589" s="198"/>
      <c r="K589" s="192"/>
    </row>
    <row r="590" spans="1:11" x14ac:dyDescent="0.2">
      <c r="A590" s="46" t="s">
        <v>372</v>
      </c>
      <c r="B590" s="53">
        <v>0</v>
      </c>
      <c r="C590" s="51">
        <f>VLOOKUP($A580,'CBT Wages'!$B$6:$AE$48,25,0)</f>
        <v>1277</v>
      </c>
      <c r="D590" s="52"/>
      <c r="E590" s="38"/>
      <c r="F590" s="181">
        <f>SUM(C590:E590)</f>
        <v>1277</v>
      </c>
      <c r="G590" s="204"/>
      <c r="H590" s="51"/>
      <c r="I590" s="68"/>
      <c r="J590" s="198"/>
      <c r="K590" s="192"/>
    </row>
    <row r="591" spans="1:11" x14ac:dyDescent="0.2">
      <c r="A591" s="46" t="s">
        <v>374</v>
      </c>
      <c r="B591" s="53">
        <v>0</v>
      </c>
      <c r="C591" s="51">
        <f>VLOOKUP($A580,'CBT Wages'!$B$6:$AE$48,26,0)</f>
        <v>882</v>
      </c>
      <c r="D591" s="52"/>
      <c r="E591" s="38"/>
      <c r="F591" s="181">
        <f>SUM(C591:E591)</f>
        <v>882</v>
      </c>
      <c r="G591" s="204"/>
      <c r="H591" s="51"/>
      <c r="I591" s="68"/>
      <c r="J591" s="198"/>
      <c r="K591" s="192"/>
    </row>
    <row r="592" spans="1:11" x14ac:dyDescent="0.2">
      <c r="A592" s="54" t="s">
        <v>375</v>
      </c>
      <c r="B592" s="55"/>
      <c r="C592" s="185"/>
      <c r="D592" s="186"/>
      <c r="E592" s="42"/>
      <c r="F592" s="185">
        <f>SUM(D592:E592)</f>
        <v>0</v>
      </c>
      <c r="G592" s="208"/>
      <c r="H592" s="40"/>
      <c r="I592" s="69"/>
      <c r="J592" s="212"/>
      <c r="K592" s="194"/>
    </row>
    <row r="593" spans="1:11" x14ac:dyDescent="0.2">
      <c r="A593" s="56" t="s">
        <v>320</v>
      </c>
      <c r="B593" s="57">
        <f>SUM(B585:B592)</f>
        <v>17234</v>
      </c>
      <c r="C593" s="209">
        <f>SUM(C585:D592)</f>
        <v>17478</v>
      </c>
      <c r="D593" s="210"/>
      <c r="E593" s="58"/>
      <c r="F593" s="209">
        <f>SUM(F585:F592)+F583</f>
        <v>19072</v>
      </c>
      <c r="G593" s="211">
        <f t="shared" ref="G593" si="40">SUM(G585:G592)</f>
        <v>0</v>
      </c>
      <c r="H593" s="59"/>
      <c r="I593" s="70">
        <f>SUM(I585:I592)</f>
        <v>2076</v>
      </c>
      <c r="J593" s="57" t="s">
        <v>376</v>
      </c>
      <c r="K593" s="57" t="str">
        <f>VLOOKUP($A580,'CBT Wages'!$B$6:$AF$48,6,0)</f>
        <v>MHE</v>
      </c>
    </row>
    <row r="595" spans="1:11" ht="15.75" x14ac:dyDescent="0.2">
      <c r="A595" s="20" t="s">
        <v>337</v>
      </c>
      <c r="B595" s="21"/>
      <c r="C595" s="21"/>
      <c r="D595" s="21"/>
      <c r="E595" s="167" t="str">
        <f>+$E$1</f>
        <v>Salary Slip Oct 2019</v>
      </c>
      <c r="F595" s="167"/>
      <c r="G595" s="167"/>
      <c r="H595" s="167"/>
      <c r="I595" s="167"/>
      <c r="J595" s="167"/>
      <c r="K595" s="168"/>
    </row>
    <row r="596" spans="1:11" x14ac:dyDescent="0.2">
      <c r="A596" s="22"/>
      <c r="C596" s="23" t="s">
        <v>339</v>
      </c>
      <c r="E596" s="23"/>
      <c r="F596" s="23"/>
      <c r="G596" s="23"/>
      <c r="H596" s="23"/>
      <c r="I596" s="23"/>
      <c r="J596" s="23"/>
      <c r="K596" s="60"/>
    </row>
    <row r="597" spans="1:11" x14ac:dyDescent="0.2">
      <c r="A597" s="24" t="s">
        <v>340</v>
      </c>
      <c r="B597" s="25" t="s">
        <v>341</v>
      </c>
      <c r="C597" s="26"/>
      <c r="D597" s="27" t="s">
        <v>342</v>
      </c>
      <c r="E597" s="28" t="s">
        <v>343</v>
      </c>
      <c r="F597" s="28" t="s">
        <v>344</v>
      </c>
      <c r="G597" s="28" t="s">
        <v>345</v>
      </c>
      <c r="H597" s="29" t="s">
        <v>346</v>
      </c>
      <c r="I597" s="61" t="s">
        <v>347</v>
      </c>
      <c r="J597" s="44"/>
      <c r="K597" s="62" t="s">
        <v>348</v>
      </c>
    </row>
    <row r="598" spans="1:11" x14ac:dyDescent="0.2">
      <c r="A598" s="30" t="e">
        <f>+'CBT Wages'!#REF!</f>
        <v>#REF!</v>
      </c>
      <c r="B598" s="124" t="e">
        <f>VLOOKUP($A598,'CBT Wages'!$B$6:$AE$48,8,0)</f>
        <v>#REF!</v>
      </c>
      <c r="C598" s="26"/>
      <c r="D598" s="31" t="e">
        <f>VLOOKUP($A598,'CBT Wages'!$B$6:$AE$48,9,0)</f>
        <v>#REF!</v>
      </c>
      <c r="E598" s="31" t="e">
        <f>VLOOKUP($A598,'CBT Wages'!$B$6:$AE$48,10,0)</f>
        <v>#REF!</v>
      </c>
      <c r="F598" s="31" t="e">
        <f>VLOOKUP($A598,'CBT Wages'!$B$6:$AE$48,14,0)</f>
        <v>#REF!</v>
      </c>
      <c r="G598" s="32" t="e">
        <f>VLOOKUP($A598,'CBT Wages'!$B$6:$AE$48,5,0)</f>
        <v>#REF!</v>
      </c>
      <c r="H598" s="33" t="s">
        <v>349</v>
      </c>
      <c r="I598" s="64">
        <v>0</v>
      </c>
      <c r="J598" s="65"/>
      <c r="K598" s="64">
        <v>0</v>
      </c>
    </row>
    <row r="599" spans="1:11" x14ac:dyDescent="0.2">
      <c r="A599" s="34" t="s">
        <v>350</v>
      </c>
      <c r="B599" s="31" t="e">
        <f>VLOOKUP($A598,'CBT Wages'!$B$6:$AE$48,3,0)</f>
        <v>#REF!</v>
      </c>
      <c r="C599" s="21"/>
      <c r="D599" s="21"/>
      <c r="E599" s="35"/>
      <c r="F599" s="35"/>
      <c r="G599" s="35"/>
      <c r="H599" s="213" t="s">
        <v>351</v>
      </c>
      <c r="I599" s="187">
        <v>0</v>
      </c>
      <c r="J599" s="206"/>
      <c r="K599" s="187">
        <v>0</v>
      </c>
    </row>
    <row r="600" spans="1:11" x14ac:dyDescent="0.2">
      <c r="A600" s="36" t="s">
        <v>352</v>
      </c>
      <c r="B600" s="27" t="e">
        <f>VLOOKUP($A598,'CBT Wages'!$B$6:$AE$48,4,0)</f>
        <v>#REF!</v>
      </c>
      <c r="C600" s="21"/>
      <c r="D600" s="21"/>
      <c r="E600" s="28" t="s">
        <v>322</v>
      </c>
      <c r="F600" s="37" t="e">
        <f>VLOOKUP($A598,'CBT OT'!$B$6:$O$429,9,0)</f>
        <v>#REF!</v>
      </c>
      <c r="G600" s="38"/>
      <c r="H600" s="194"/>
      <c r="I600" s="188"/>
      <c r="J600" s="207"/>
      <c r="K600" s="188"/>
    </row>
    <row r="601" spans="1:11" x14ac:dyDescent="0.2">
      <c r="A601" s="39" t="s">
        <v>353</v>
      </c>
      <c r="B601" s="40" t="e">
        <f>VLOOKUP($A598,'CBT Wages'!$B$6:$AR$48,44,0)</f>
        <v>#REF!</v>
      </c>
      <c r="C601" s="41"/>
      <c r="D601" s="41"/>
      <c r="E601" s="35" t="s">
        <v>354</v>
      </c>
      <c r="F601" s="37" t="e">
        <f>VLOOKUP($A598,'CBT OT'!$B$6:$V$429,16,0)</f>
        <v>#REF!</v>
      </c>
      <c r="G601" s="42"/>
      <c r="H601" s="43" t="s">
        <v>355</v>
      </c>
      <c r="I601" s="66">
        <v>0</v>
      </c>
      <c r="J601" s="67"/>
      <c r="K601" s="66">
        <v>0</v>
      </c>
    </row>
    <row r="602" spans="1:11" x14ac:dyDescent="0.2">
      <c r="A602" s="169" t="s">
        <v>356</v>
      </c>
      <c r="B602" s="197"/>
      <c r="C602" s="198" t="s">
        <v>357</v>
      </c>
      <c r="D602" s="192"/>
      <c r="E602" s="45"/>
      <c r="F602" s="199" t="s">
        <v>358</v>
      </c>
      <c r="G602" s="192"/>
      <c r="H602" s="200" t="s">
        <v>359</v>
      </c>
      <c r="I602" s="201"/>
      <c r="J602" s="175" t="s">
        <v>360</v>
      </c>
      <c r="K602" s="176"/>
    </row>
    <row r="603" spans="1:11" x14ac:dyDescent="0.2">
      <c r="A603" s="46" t="s">
        <v>361</v>
      </c>
      <c r="B603" s="47" t="e">
        <f>VLOOKUP($A598,'CBT Wages'!$B$6:$AE$48,15,0)</f>
        <v>#REF!</v>
      </c>
      <c r="C603" s="31" t="e">
        <f>VLOOKUP($A598,'CBT Wages'!$B$6:$AE$48,20,0)</f>
        <v>#REF!</v>
      </c>
      <c r="D603" s="48"/>
      <c r="E603" s="49"/>
      <c r="F603" s="177" t="e">
        <f>SUM(C603:E603)</f>
        <v>#REF!</v>
      </c>
      <c r="G603" s="202"/>
      <c r="H603" s="34" t="s">
        <v>362</v>
      </c>
      <c r="I603" s="26" t="e">
        <f>VLOOKUP($A598,'CBT Wages'!$B$6:$AE$48,29,0)</f>
        <v>#REF!</v>
      </c>
      <c r="J603" s="203"/>
      <c r="K603" s="180"/>
    </row>
    <row r="604" spans="1:11" ht="14.25" x14ac:dyDescent="0.2">
      <c r="A604" s="46" t="s">
        <v>363</v>
      </c>
      <c r="B604" s="50" t="e">
        <f>VLOOKUP($A598,'CBT Wages'!$B$6:$AE$48,16,0)</f>
        <v>#REF!</v>
      </c>
      <c r="C604" s="51" t="e">
        <f>VLOOKUP($A598,'CBT Wages'!$B$6:$AE$48,21,0)</f>
        <v>#REF!</v>
      </c>
      <c r="D604" s="52"/>
      <c r="E604" s="38"/>
      <c r="F604" s="181" t="e">
        <f>SUM(C604:E604)</f>
        <v>#REF!</v>
      </c>
      <c r="G604" s="204"/>
      <c r="H604" s="36" t="s">
        <v>364</v>
      </c>
      <c r="I604" s="68" t="e">
        <f>VLOOKUP($A598,'CBT Wages'!$B$6:$AE$48,28,0)</f>
        <v>#REF!</v>
      </c>
      <c r="J604" s="205" t="e">
        <f>F611-I611</f>
        <v>#REF!</v>
      </c>
      <c r="K604" s="184"/>
    </row>
    <row r="605" spans="1:11" x14ac:dyDescent="0.2">
      <c r="A605" s="46" t="s">
        <v>365</v>
      </c>
      <c r="B605" s="50" t="e">
        <f>VLOOKUP($A598,'CBT Wages'!$B$6:$AE$48,17,0)</f>
        <v>#REF!</v>
      </c>
      <c r="C605" s="51" t="e">
        <f>VLOOKUP($A598,'CBT Wages'!$B$6:$AE$48,22,0)</f>
        <v>#REF!</v>
      </c>
      <c r="D605" s="52"/>
      <c r="E605" s="38"/>
      <c r="F605" s="181" t="e">
        <f>SUM(C605:E605)</f>
        <v>#REF!</v>
      </c>
      <c r="G605" s="204"/>
      <c r="H605" s="36" t="s">
        <v>366</v>
      </c>
      <c r="I605" s="68" t="e">
        <f>VLOOKUP($A598,'CBT Wages'!$B$6:$AE$48,30,0)</f>
        <v>#REF!</v>
      </c>
      <c r="J605" s="201" t="s">
        <v>367</v>
      </c>
      <c r="K605" s="190"/>
    </row>
    <row r="606" spans="1:11" x14ac:dyDescent="0.2">
      <c r="A606" s="46" t="s">
        <v>368</v>
      </c>
      <c r="B606" s="50">
        <v>0</v>
      </c>
      <c r="C606" s="51">
        <v>0</v>
      </c>
      <c r="D606" s="52"/>
      <c r="E606" s="38"/>
      <c r="F606" s="181">
        <f>SUM(D606:E606)</f>
        <v>0</v>
      </c>
      <c r="G606" s="204"/>
      <c r="H606" s="36" t="s">
        <v>369</v>
      </c>
      <c r="I606" s="68"/>
      <c r="J606" s="198"/>
      <c r="K606" s="192"/>
    </row>
    <row r="607" spans="1:11" x14ac:dyDescent="0.2">
      <c r="A607" s="46" t="s">
        <v>370</v>
      </c>
      <c r="B607" s="50" t="e">
        <f>VLOOKUP($A598,'CBT Wages'!$B$6:$AE$48,18,0)</f>
        <v>#REF!</v>
      </c>
      <c r="C607" s="51" t="e">
        <f>VLOOKUP($A598,'CBT Wages'!$B$6:$AE$48,23,0)</f>
        <v>#REF!</v>
      </c>
      <c r="D607" s="52"/>
      <c r="E607" s="38"/>
      <c r="F607" s="181" t="e">
        <f>SUM(C607:E607)</f>
        <v>#REF!</v>
      </c>
      <c r="G607" s="204"/>
      <c r="H607" s="36" t="s">
        <v>371</v>
      </c>
      <c r="I607" s="68"/>
      <c r="J607" s="198"/>
      <c r="K607" s="192"/>
    </row>
    <row r="608" spans="1:11" x14ac:dyDescent="0.2">
      <c r="A608" s="46" t="s">
        <v>372</v>
      </c>
      <c r="B608" s="53">
        <v>0</v>
      </c>
      <c r="C608" s="51" t="e">
        <f>VLOOKUP($A598,'CBT Wages'!$B$6:$AE$48,25,0)</f>
        <v>#REF!</v>
      </c>
      <c r="D608" s="52"/>
      <c r="E608" s="38"/>
      <c r="F608" s="181" t="e">
        <f>SUM(C608:E608)</f>
        <v>#REF!</v>
      </c>
      <c r="G608" s="204"/>
      <c r="H608" s="51"/>
      <c r="I608" s="68"/>
      <c r="J608" s="198"/>
      <c r="K608" s="192"/>
    </row>
    <row r="609" spans="1:11" x14ac:dyDescent="0.2">
      <c r="A609" s="46" t="s">
        <v>374</v>
      </c>
      <c r="B609" s="53">
        <v>0</v>
      </c>
      <c r="C609" s="51" t="e">
        <f>VLOOKUP($A598,'CBT Wages'!$B$6:$AE$48,26,0)</f>
        <v>#REF!</v>
      </c>
      <c r="D609" s="52"/>
      <c r="E609" s="38"/>
      <c r="F609" s="181" t="e">
        <f>SUM(C609:E609)</f>
        <v>#REF!</v>
      </c>
      <c r="G609" s="204"/>
      <c r="H609" s="51"/>
      <c r="I609" s="68"/>
      <c r="J609" s="198"/>
      <c r="K609" s="192"/>
    </row>
    <row r="610" spans="1:11" x14ac:dyDescent="0.2">
      <c r="A610" s="54" t="s">
        <v>375</v>
      </c>
      <c r="B610" s="55"/>
      <c r="C610" s="185"/>
      <c r="D610" s="186"/>
      <c r="E610" s="42"/>
      <c r="F610" s="185">
        <f>SUM(D610:E610)</f>
        <v>0</v>
      </c>
      <c r="G610" s="208"/>
      <c r="H610" s="40"/>
      <c r="I610" s="69"/>
      <c r="J610" s="212"/>
      <c r="K610" s="194"/>
    </row>
    <row r="611" spans="1:11" x14ac:dyDescent="0.2">
      <c r="A611" s="56" t="s">
        <v>320</v>
      </c>
      <c r="B611" s="57" t="e">
        <f>SUM(B603:B610)</f>
        <v>#REF!</v>
      </c>
      <c r="C611" s="209" t="e">
        <f>SUM(C603:D610)</f>
        <v>#REF!</v>
      </c>
      <c r="D611" s="210"/>
      <c r="E611" s="58"/>
      <c r="F611" s="209" t="e">
        <f>SUM(F603:F610)+F601</f>
        <v>#REF!</v>
      </c>
      <c r="G611" s="211">
        <f t="shared" ref="G611" si="41">SUM(G603:G610)</f>
        <v>0</v>
      </c>
      <c r="H611" s="59"/>
      <c r="I611" s="70" t="e">
        <f>SUM(I603:I610)</f>
        <v>#REF!</v>
      </c>
      <c r="J611" s="57" t="s">
        <v>376</v>
      </c>
      <c r="K611" s="57" t="e">
        <f>VLOOKUP($A598,'CBT Wages'!$B$6:$AF$48,6,0)</f>
        <v>#REF!</v>
      </c>
    </row>
    <row r="613" spans="1:11" ht="15.75" x14ac:dyDescent="0.2">
      <c r="A613" s="20" t="s">
        <v>337</v>
      </c>
      <c r="B613" s="21"/>
      <c r="C613" s="21"/>
      <c r="D613" s="21"/>
      <c r="E613" s="167" t="str">
        <f>+$E$1</f>
        <v>Salary Slip Oct 2019</v>
      </c>
      <c r="F613" s="167"/>
      <c r="G613" s="167"/>
      <c r="H613" s="167"/>
      <c r="I613" s="167"/>
      <c r="J613" s="167"/>
      <c r="K613" s="168"/>
    </row>
    <row r="614" spans="1:11" x14ac:dyDescent="0.2">
      <c r="A614" s="22"/>
      <c r="C614" s="23" t="s">
        <v>339</v>
      </c>
      <c r="E614" s="23"/>
      <c r="F614" s="23"/>
      <c r="G614" s="23"/>
      <c r="H614" s="23"/>
      <c r="I614" s="23"/>
      <c r="J614" s="23"/>
      <c r="K614" s="60"/>
    </row>
    <row r="615" spans="1:11" x14ac:dyDescent="0.2">
      <c r="A615" s="24" t="s">
        <v>340</v>
      </c>
      <c r="B615" s="25" t="s">
        <v>341</v>
      </c>
      <c r="C615" s="26"/>
      <c r="D615" s="27" t="s">
        <v>342</v>
      </c>
      <c r="E615" s="28" t="s">
        <v>343</v>
      </c>
      <c r="F615" s="28" t="s">
        <v>344</v>
      </c>
      <c r="G615" s="28" t="s">
        <v>345</v>
      </c>
      <c r="H615" s="29" t="s">
        <v>346</v>
      </c>
      <c r="I615" s="61" t="s">
        <v>347</v>
      </c>
      <c r="J615" s="44"/>
      <c r="K615" s="62" t="s">
        <v>348</v>
      </c>
    </row>
    <row r="616" spans="1:11" x14ac:dyDescent="0.2">
      <c r="A616" s="30">
        <f>+'CBT Wages'!B28</f>
        <v>3562029834</v>
      </c>
      <c r="B616" s="124" t="str">
        <f>VLOOKUP($A616,'CBT Wages'!$B$6:$AE$48,8,0)</f>
        <v>101191282570</v>
      </c>
      <c r="C616" s="26"/>
      <c r="D616" s="124" t="str">
        <f>VLOOKUP($A616,'CBT Wages'!$B$6:$AE$48,9,0)</f>
        <v>6929454183</v>
      </c>
      <c r="E616" s="31">
        <f>VLOOKUP($A616,'CBT Wages'!$B$6:$AE$48,10,0)</f>
        <v>27</v>
      </c>
      <c r="F616" s="31">
        <f>VLOOKUP($A616,'CBT Wages'!$B$6:$AE$48,14,0)</f>
        <v>26.5</v>
      </c>
      <c r="G616" s="32">
        <f>VLOOKUP($A616,'CBT Wages'!$B$6:$AE$48,5,0)</f>
        <v>43725</v>
      </c>
      <c r="H616" s="33" t="s">
        <v>349</v>
      </c>
      <c r="I616" s="64">
        <v>0</v>
      </c>
      <c r="J616" s="65"/>
      <c r="K616" s="64">
        <v>0</v>
      </c>
    </row>
    <row r="617" spans="1:11" x14ac:dyDescent="0.2">
      <c r="A617" s="34" t="s">
        <v>350</v>
      </c>
      <c r="B617" s="31" t="str">
        <f>VLOOKUP($A616,'CBT Wages'!$B$6:$AE$48,3,0)</f>
        <v>Sunil</v>
      </c>
      <c r="C617" s="21"/>
      <c r="D617" s="21"/>
      <c r="E617" s="35"/>
      <c r="F617" s="35"/>
      <c r="G617" s="35"/>
      <c r="H617" s="213" t="s">
        <v>351</v>
      </c>
      <c r="I617" s="187">
        <v>0</v>
      </c>
      <c r="J617" s="206"/>
      <c r="K617" s="187">
        <v>0</v>
      </c>
    </row>
    <row r="618" spans="1:11" x14ac:dyDescent="0.2">
      <c r="A618" s="36" t="s">
        <v>352</v>
      </c>
      <c r="B618" s="27" t="str">
        <f>VLOOKUP($A616,'CBT Wages'!$B$6:$AE$48,4,0)</f>
        <v>RAMESH CHAND</v>
      </c>
      <c r="C618" s="21"/>
      <c r="D618" s="21"/>
      <c r="E618" s="28" t="s">
        <v>322</v>
      </c>
      <c r="F618" s="37">
        <f>VLOOKUP($A616,'CBT OT'!$B$6:$O$429,9,0)</f>
        <v>0.5</v>
      </c>
      <c r="G618" s="38"/>
      <c r="H618" s="194"/>
      <c r="I618" s="188"/>
      <c r="J618" s="207"/>
      <c r="K618" s="188"/>
    </row>
    <row r="619" spans="1:11" x14ac:dyDescent="0.2">
      <c r="A619" s="39" t="s">
        <v>353</v>
      </c>
      <c r="B619" s="40" t="e">
        <f>VLOOKUP($A616,'CBT Wages'!$B$6:$AR$48,44,0)</f>
        <v>#REF!</v>
      </c>
      <c r="C619" s="41"/>
      <c r="D619" s="41"/>
      <c r="E619" s="35" t="s">
        <v>354</v>
      </c>
      <c r="F619" s="37">
        <f>VLOOKUP($A616,'CBT OT'!$B$6:$V$429,16,0)</f>
        <v>82</v>
      </c>
      <c r="G619" s="42"/>
      <c r="H619" s="43" t="s">
        <v>355</v>
      </c>
      <c r="I619" s="66">
        <v>0</v>
      </c>
      <c r="J619" s="67"/>
      <c r="K619" s="66">
        <v>0</v>
      </c>
    </row>
    <row r="620" spans="1:11" x14ac:dyDescent="0.2">
      <c r="A620" s="169" t="s">
        <v>356</v>
      </c>
      <c r="B620" s="197"/>
      <c r="C620" s="198" t="s">
        <v>357</v>
      </c>
      <c r="D620" s="192"/>
      <c r="E620" s="45"/>
      <c r="F620" s="199" t="s">
        <v>358</v>
      </c>
      <c r="G620" s="192"/>
      <c r="H620" s="200" t="s">
        <v>359</v>
      </c>
      <c r="I620" s="201"/>
      <c r="J620" s="175" t="s">
        <v>360</v>
      </c>
      <c r="K620" s="176"/>
    </row>
    <row r="621" spans="1:11" x14ac:dyDescent="0.2">
      <c r="A621" s="46" t="s">
        <v>361</v>
      </c>
      <c r="B621" s="47">
        <f>VLOOKUP($A616,'CBT Wages'!$B$6:$AE$48,15,0)</f>
        <v>17234</v>
      </c>
      <c r="C621" s="31">
        <f>VLOOKUP($A616,'CBT Wages'!$B$6:$AE$48,20,0)</f>
        <v>16915</v>
      </c>
      <c r="D621" s="48"/>
      <c r="E621" s="49"/>
      <c r="F621" s="177">
        <f>SUM(C621:E621)</f>
        <v>16915</v>
      </c>
      <c r="G621" s="202"/>
      <c r="H621" s="34" t="s">
        <v>362</v>
      </c>
      <c r="I621" s="26">
        <f>VLOOKUP($A616,'CBT Wages'!$B$6:$AE$48,29,0)</f>
        <v>2147</v>
      </c>
      <c r="J621" s="203"/>
      <c r="K621" s="180"/>
    </row>
    <row r="622" spans="1:11" ht="14.25" x14ac:dyDescent="0.2">
      <c r="A622" s="46" t="s">
        <v>363</v>
      </c>
      <c r="B622" s="50">
        <f>VLOOKUP($A616,'CBT Wages'!$B$6:$AE$48,16,0)</f>
        <v>0</v>
      </c>
      <c r="C622" s="51">
        <f>VLOOKUP($A616,'CBT Wages'!$B$6:$AE$48,21,0)</f>
        <v>0</v>
      </c>
      <c r="D622" s="52"/>
      <c r="E622" s="38"/>
      <c r="F622" s="181">
        <f>SUM(C622:E622)</f>
        <v>0</v>
      </c>
      <c r="G622" s="204"/>
      <c r="H622" s="36" t="s">
        <v>364</v>
      </c>
      <c r="I622" s="68">
        <f>VLOOKUP($A616,'CBT Wages'!$B$6:$AE$48,28,0)</f>
        <v>145</v>
      </c>
      <c r="J622" s="205">
        <f>F629-I629</f>
        <v>17089</v>
      </c>
      <c r="K622" s="184"/>
    </row>
    <row r="623" spans="1:11" x14ac:dyDescent="0.2">
      <c r="A623" s="46" t="s">
        <v>365</v>
      </c>
      <c r="B623" s="50">
        <f>VLOOKUP($A616,'CBT Wages'!$B$6:$AE$48,17,0)</f>
        <v>0</v>
      </c>
      <c r="C623" s="51">
        <f>VLOOKUP($A616,'CBT Wages'!$B$6:$AE$48,22,0)</f>
        <v>0</v>
      </c>
      <c r="D623" s="52"/>
      <c r="E623" s="38"/>
      <c r="F623" s="181">
        <f>SUM(C623:E623)</f>
        <v>0</v>
      </c>
      <c r="G623" s="204"/>
      <c r="H623" s="36" t="s">
        <v>366</v>
      </c>
      <c r="I623" s="68">
        <f>VLOOKUP($A616,'CBT Wages'!$B$6:$AE$48,30,0)</f>
        <v>0</v>
      </c>
      <c r="J623" s="201" t="s">
        <v>367</v>
      </c>
      <c r="K623" s="190"/>
    </row>
    <row r="624" spans="1:11" x14ac:dyDescent="0.2">
      <c r="A624" s="46" t="s">
        <v>368</v>
      </c>
      <c r="B624" s="50">
        <v>0</v>
      </c>
      <c r="C624" s="51">
        <v>0</v>
      </c>
      <c r="D624" s="52"/>
      <c r="E624" s="38"/>
      <c r="F624" s="181">
        <f>SUM(D624:E624)</f>
        <v>0</v>
      </c>
      <c r="G624" s="204"/>
      <c r="H624" s="36" t="s">
        <v>369</v>
      </c>
      <c r="I624" s="68"/>
      <c r="J624" s="198"/>
      <c r="K624" s="192"/>
    </row>
    <row r="625" spans="1:11" x14ac:dyDescent="0.2">
      <c r="A625" s="46" t="s">
        <v>370</v>
      </c>
      <c r="B625" s="50">
        <f>VLOOKUP($A616,'CBT Wages'!$B$6:$AE$48,18,0)</f>
        <v>0</v>
      </c>
      <c r="C625" s="51">
        <f>VLOOKUP($A616,'CBT Wages'!$B$6:$AE$48,23,0)</f>
        <v>0</v>
      </c>
      <c r="D625" s="52"/>
      <c r="E625" s="38"/>
      <c r="F625" s="181">
        <f>SUM(C625:E625)</f>
        <v>0</v>
      </c>
      <c r="G625" s="204"/>
      <c r="H625" s="36" t="s">
        <v>371</v>
      </c>
      <c r="I625" s="68"/>
      <c r="J625" s="198"/>
      <c r="K625" s="192"/>
    </row>
    <row r="626" spans="1:11" x14ac:dyDescent="0.2">
      <c r="A626" s="46" t="s">
        <v>372</v>
      </c>
      <c r="B626" s="53">
        <v>0</v>
      </c>
      <c r="C626" s="51">
        <f>VLOOKUP($A616,'CBT Wages'!$B$6:$AE$48,25,0)</f>
        <v>1410</v>
      </c>
      <c r="D626" s="52"/>
      <c r="E626" s="38"/>
      <c r="F626" s="181">
        <f>SUM(C626:E626)</f>
        <v>1410</v>
      </c>
      <c r="G626" s="204"/>
      <c r="H626" s="51"/>
      <c r="I626" s="68"/>
      <c r="J626" s="198"/>
      <c r="K626" s="192"/>
    </row>
    <row r="627" spans="1:11" x14ac:dyDescent="0.2">
      <c r="A627" s="46" t="s">
        <v>374</v>
      </c>
      <c r="B627" s="53">
        <v>0</v>
      </c>
      <c r="C627" s="51">
        <f>VLOOKUP($A616,'CBT Wages'!$B$6:$AE$48,26,0)</f>
        <v>974</v>
      </c>
      <c r="D627" s="52"/>
      <c r="E627" s="38"/>
      <c r="F627" s="181">
        <f>SUM(C627:E627)</f>
        <v>974</v>
      </c>
      <c r="G627" s="204"/>
      <c r="H627" s="51"/>
      <c r="I627" s="68"/>
      <c r="J627" s="198"/>
      <c r="K627" s="192"/>
    </row>
    <row r="628" spans="1:11" x14ac:dyDescent="0.2">
      <c r="A628" s="54" t="s">
        <v>375</v>
      </c>
      <c r="B628" s="55"/>
      <c r="C628" s="185"/>
      <c r="D628" s="186"/>
      <c r="E628" s="42"/>
      <c r="F628" s="185">
        <f>SUM(D628:E628)</f>
        <v>0</v>
      </c>
      <c r="G628" s="208"/>
      <c r="H628" s="40"/>
      <c r="I628" s="69"/>
      <c r="J628" s="212"/>
      <c r="K628" s="194"/>
    </row>
    <row r="629" spans="1:11" x14ac:dyDescent="0.2">
      <c r="A629" s="56" t="s">
        <v>320</v>
      </c>
      <c r="B629" s="57">
        <f>SUM(B621:B628)</f>
        <v>17234</v>
      </c>
      <c r="C629" s="209">
        <f>SUM(C621:D628)</f>
        <v>19299</v>
      </c>
      <c r="D629" s="210"/>
      <c r="E629" s="58"/>
      <c r="F629" s="209">
        <f>SUM(F621:F628)+F619</f>
        <v>19381</v>
      </c>
      <c r="G629" s="211">
        <f t="shared" ref="G629" si="42">SUM(G621:G628)</f>
        <v>0</v>
      </c>
      <c r="H629" s="59"/>
      <c r="I629" s="70">
        <f>SUM(I621:I628)</f>
        <v>2292</v>
      </c>
      <c r="J629" s="57" t="s">
        <v>376</v>
      </c>
      <c r="K629" s="57" t="str">
        <f>VLOOKUP($A616,'CBT Wages'!$B$6:$AF$48,6,0)</f>
        <v>MHE</v>
      </c>
    </row>
    <row r="631" spans="1:11" ht="15.75" x14ac:dyDescent="0.2">
      <c r="A631" s="20" t="s">
        <v>337</v>
      </c>
      <c r="B631" s="21"/>
      <c r="C631" s="21"/>
      <c r="D631" s="21"/>
      <c r="E631" s="167" t="str">
        <f>+$E$1</f>
        <v>Salary Slip Oct 2019</v>
      </c>
      <c r="F631" s="167"/>
      <c r="G631" s="167"/>
      <c r="H631" s="167"/>
      <c r="I631" s="167"/>
      <c r="J631" s="167"/>
      <c r="K631" s="168"/>
    </row>
    <row r="632" spans="1:11" x14ac:dyDescent="0.2">
      <c r="A632" s="22"/>
      <c r="C632" s="23" t="s">
        <v>339</v>
      </c>
      <c r="E632" s="23"/>
      <c r="F632" s="23"/>
      <c r="G632" s="23"/>
      <c r="H632" s="23"/>
      <c r="I632" s="23"/>
      <c r="J632" s="23"/>
      <c r="K632" s="60"/>
    </row>
    <row r="633" spans="1:11" x14ac:dyDescent="0.2">
      <c r="A633" s="24" t="s">
        <v>340</v>
      </c>
      <c r="B633" s="25" t="s">
        <v>341</v>
      </c>
      <c r="C633" s="26"/>
      <c r="D633" s="27" t="s">
        <v>342</v>
      </c>
      <c r="E633" s="28" t="s">
        <v>343</v>
      </c>
      <c r="F633" s="28" t="s">
        <v>344</v>
      </c>
      <c r="G633" s="28" t="s">
        <v>345</v>
      </c>
      <c r="H633" s="29" t="s">
        <v>346</v>
      </c>
      <c r="I633" s="61" t="s">
        <v>347</v>
      </c>
      <c r="J633" s="44"/>
      <c r="K633" s="62" t="s">
        <v>348</v>
      </c>
    </row>
    <row r="634" spans="1:11" x14ac:dyDescent="0.2">
      <c r="A634" s="30" t="e">
        <f>+'CBT Wages'!#REF!</f>
        <v>#REF!</v>
      </c>
      <c r="B634" s="124" t="e">
        <f>VLOOKUP($A634,'CBT Wages'!$B$6:$AE$48,8,0)</f>
        <v>#REF!</v>
      </c>
      <c r="C634" s="26"/>
      <c r="D634" s="124" t="e">
        <f>VLOOKUP($A634,'CBT Wages'!$B$6:$AE$48,9,0)</f>
        <v>#REF!</v>
      </c>
      <c r="E634" s="31" t="e">
        <f>VLOOKUP($A634,'CBT Wages'!$B$6:$AE$48,10,0)</f>
        <v>#REF!</v>
      </c>
      <c r="F634" s="31" t="e">
        <f>VLOOKUP($A634,'CBT Wages'!$B$6:$AE$48,14,0)</f>
        <v>#REF!</v>
      </c>
      <c r="G634" s="32" t="e">
        <f>VLOOKUP($A634,'CBT Wages'!$B$6:$AE$48,5,0)</f>
        <v>#REF!</v>
      </c>
      <c r="H634" s="33" t="s">
        <v>349</v>
      </c>
      <c r="I634" s="64">
        <v>0</v>
      </c>
      <c r="J634" s="65"/>
      <c r="K634" s="64">
        <v>0</v>
      </c>
    </row>
    <row r="635" spans="1:11" x14ac:dyDescent="0.2">
      <c r="A635" s="34" t="s">
        <v>350</v>
      </c>
      <c r="B635" s="31" t="e">
        <f>VLOOKUP($A634,'CBT Wages'!$B$6:$AE$48,3,0)</f>
        <v>#REF!</v>
      </c>
      <c r="C635" s="21"/>
      <c r="D635" s="21"/>
      <c r="E635" s="35"/>
      <c r="F635" s="35"/>
      <c r="G635" s="35"/>
      <c r="H635" s="213" t="s">
        <v>351</v>
      </c>
      <c r="I635" s="187">
        <v>0</v>
      </c>
      <c r="J635" s="206"/>
      <c r="K635" s="187">
        <v>0</v>
      </c>
    </row>
    <row r="636" spans="1:11" x14ac:dyDescent="0.2">
      <c r="A636" s="36" t="s">
        <v>352</v>
      </c>
      <c r="B636" s="27" t="e">
        <f>VLOOKUP($A634,'CBT Wages'!$B$6:$AE$48,4,0)</f>
        <v>#REF!</v>
      </c>
      <c r="C636" s="21"/>
      <c r="D636" s="21"/>
      <c r="E636" s="28" t="s">
        <v>322</v>
      </c>
      <c r="F636" s="37" t="e">
        <f>VLOOKUP($A634,'CBT OT'!$B$6:$O$429,9,0)</f>
        <v>#REF!</v>
      </c>
      <c r="G636" s="38"/>
      <c r="H636" s="194"/>
      <c r="I636" s="188"/>
      <c r="J636" s="207"/>
      <c r="K636" s="188"/>
    </row>
    <row r="637" spans="1:11" x14ac:dyDescent="0.2">
      <c r="A637" s="39" t="s">
        <v>353</v>
      </c>
      <c r="B637" s="40" t="e">
        <f>VLOOKUP($A634,'CBT Wages'!$B$6:$AR$48,44,0)</f>
        <v>#REF!</v>
      </c>
      <c r="C637" s="41"/>
      <c r="D637" s="41"/>
      <c r="E637" s="35" t="s">
        <v>354</v>
      </c>
      <c r="F637" s="37" t="e">
        <f>VLOOKUP($A634,'CBT OT'!$B$6:$V$429,16,0)</f>
        <v>#REF!</v>
      </c>
      <c r="G637" s="42"/>
      <c r="H637" s="43" t="s">
        <v>355</v>
      </c>
      <c r="I637" s="66">
        <v>0</v>
      </c>
      <c r="J637" s="67"/>
      <c r="K637" s="66">
        <v>0</v>
      </c>
    </row>
    <row r="638" spans="1:11" x14ac:dyDescent="0.2">
      <c r="A638" s="169" t="s">
        <v>356</v>
      </c>
      <c r="B638" s="197"/>
      <c r="C638" s="198" t="s">
        <v>357</v>
      </c>
      <c r="D638" s="192"/>
      <c r="E638" s="45"/>
      <c r="F638" s="199" t="s">
        <v>358</v>
      </c>
      <c r="G638" s="192"/>
      <c r="H638" s="200" t="s">
        <v>359</v>
      </c>
      <c r="I638" s="201"/>
      <c r="J638" s="175" t="s">
        <v>360</v>
      </c>
      <c r="K638" s="176"/>
    </row>
    <row r="639" spans="1:11" x14ac:dyDescent="0.2">
      <c r="A639" s="46" t="s">
        <v>361</v>
      </c>
      <c r="B639" s="47" t="e">
        <f>VLOOKUP($A634,'CBT Wages'!$B$6:$AE$48,15,0)</f>
        <v>#REF!</v>
      </c>
      <c r="C639" s="31" t="e">
        <f>VLOOKUP($A634,'CBT Wages'!$B$6:$AE$48,20,0)</f>
        <v>#REF!</v>
      </c>
      <c r="D639" s="48"/>
      <c r="E639" s="49"/>
      <c r="F639" s="177" t="e">
        <f>SUM(C639:E639)</f>
        <v>#REF!</v>
      </c>
      <c r="G639" s="202"/>
      <c r="H639" s="34" t="s">
        <v>362</v>
      </c>
      <c r="I639" s="26" t="e">
        <f>VLOOKUP($A634,'CBT Wages'!$B$6:$AE$48,29,0)</f>
        <v>#REF!</v>
      </c>
      <c r="J639" s="203"/>
      <c r="K639" s="180"/>
    </row>
    <row r="640" spans="1:11" ht="14.25" x14ac:dyDescent="0.2">
      <c r="A640" s="46" t="s">
        <v>363</v>
      </c>
      <c r="B640" s="50" t="e">
        <f>VLOOKUP($A634,'CBT Wages'!$B$6:$AE$48,16,0)</f>
        <v>#REF!</v>
      </c>
      <c r="C640" s="51" t="e">
        <f>VLOOKUP($A634,'CBT Wages'!$B$6:$AE$48,21,0)</f>
        <v>#REF!</v>
      </c>
      <c r="D640" s="52"/>
      <c r="E640" s="38"/>
      <c r="F640" s="181" t="e">
        <f>SUM(C640:E640)</f>
        <v>#REF!</v>
      </c>
      <c r="G640" s="204"/>
      <c r="H640" s="36" t="s">
        <v>364</v>
      </c>
      <c r="I640" s="68" t="e">
        <f>VLOOKUP($A634,'CBT Wages'!$B$6:$AE$48,28,0)</f>
        <v>#REF!</v>
      </c>
      <c r="J640" s="205" t="e">
        <f>F647-I647</f>
        <v>#REF!</v>
      </c>
      <c r="K640" s="184"/>
    </row>
    <row r="641" spans="1:11" x14ac:dyDescent="0.2">
      <c r="A641" s="46" t="s">
        <v>365</v>
      </c>
      <c r="B641" s="50" t="e">
        <f>VLOOKUP($A634,'CBT Wages'!$B$6:$AE$48,17,0)</f>
        <v>#REF!</v>
      </c>
      <c r="C641" s="51" t="e">
        <f>VLOOKUP($A634,'CBT Wages'!$B$6:$AE$48,22,0)</f>
        <v>#REF!</v>
      </c>
      <c r="D641" s="52"/>
      <c r="E641" s="38"/>
      <c r="F641" s="181" t="e">
        <f>SUM(C641:E641)</f>
        <v>#REF!</v>
      </c>
      <c r="G641" s="204"/>
      <c r="H641" s="36" t="s">
        <v>366</v>
      </c>
      <c r="I641" s="68" t="e">
        <f>VLOOKUP($A634,'CBT Wages'!$B$6:$AE$48,30,0)</f>
        <v>#REF!</v>
      </c>
      <c r="J641" s="201" t="s">
        <v>367</v>
      </c>
      <c r="K641" s="190"/>
    </row>
    <row r="642" spans="1:11" x14ac:dyDescent="0.2">
      <c r="A642" s="46" t="s">
        <v>368</v>
      </c>
      <c r="B642" s="50">
        <v>0</v>
      </c>
      <c r="C642" s="51">
        <v>0</v>
      </c>
      <c r="D642" s="52"/>
      <c r="E642" s="38"/>
      <c r="F642" s="181">
        <f>SUM(D642:E642)</f>
        <v>0</v>
      </c>
      <c r="G642" s="204"/>
      <c r="H642" s="36" t="s">
        <v>369</v>
      </c>
      <c r="I642" s="68"/>
      <c r="J642" s="198"/>
      <c r="K642" s="192"/>
    </row>
    <row r="643" spans="1:11" x14ac:dyDescent="0.2">
      <c r="A643" s="46" t="s">
        <v>370</v>
      </c>
      <c r="B643" s="50" t="e">
        <f>VLOOKUP($A634,'CBT Wages'!$B$6:$AE$48,18,0)</f>
        <v>#REF!</v>
      </c>
      <c r="C643" s="51" t="e">
        <f>VLOOKUP($A634,'CBT Wages'!$B$6:$AE$48,23,0)</f>
        <v>#REF!</v>
      </c>
      <c r="D643" s="52"/>
      <c r="E643" s="38"/>
      <c r="F643" s="181" t="e">
        <f>SUM(C643:E643)</f>
        <v>#REF!</v>
      </c>
      <c r="G643" s="204"/>
      <c r="H643" s="36" t="s">
        <v>371</v>
      </c>
      <c r="I643" s="68"/>
      <c r="J643" s="198"/>
      <c r="K643" s="192"/>
    </row>
    <row r="644" spans="1:11" x14ac:dyDescent="0.2">
      <c r="A644" s="46" t="s">
        <v>372</v>
      </c>
      <c r="B644" s="53">
        <v>0</v>
      </c>
      <c r="C644" s="51" t="e">
        <f>VLOOKUP($A634,'CBT Wages'!$B$6:$AE$48,25,0)</f>
        <v>#REF!</v>
      </c>
      <c r="D644" s="52"/>
      <c r="E644" s="38"/>
      <c r="F644" s="181" t="e">
        <f>SUM(C644:E644)</f>
        <v>#REF!</v>
      </c>
      <c r="G644" s="204"/>
      <c r="H644" s="51"/>
      <c r="I644" s="68"/>
      <c r="J644" s="198"/>
      <c r="K644" s="192"/>
    </row>
    <row r="645" spans="1:11" x14ac:dyDescent="0.2">
      <c r="A645" s="46" t="s">
        <v>374</v>
      </c>
      <c r="B645" s="53">
        <v>0</v>
      </c>
      <c r="C645" s="51" t="e">
        <f>VLOOKUP($A634,'CBT Wages'!$B$6:$AE$48,26,0)</f>
        <v>#REF!</v>
      </c>
      <c r="D645" s="52"/>
      <c r="E645" s="38"/>
      <c r="F645" s="181" t="e">
        <f>SUM(C645:E645)</f>
        <v>#REF!</v>
      </c>
      <c r="G645" s="204"/>
      <c r="H645" s="51"/>
      <c r="I645" s="68"/>
      <c r="J645" s="198"/>
      <c r="K645" s="192"/>
    </row>
    <row r="646" spans="1:11" x14ac:dyDescent="0.2">
      <c r="A646" s="54" t="s">
        <v>375</v>
      </c>
      <c r="B646" s="55"/>
      <c r="C646" s="185"/>
      <c r="D646" s="186"/>
      <c r="E646" s="42"/>
      <c r="F646" s="185">
        <f>SUM(D646:E646)</f>
        <v>0</v>
      </c>
      <c r="G646" s="208"/>
      <c r="H646" s="40"/>
      <c r="I646" s="69"/>
      <c r="J646" s="212"/>
      <c r="K646" s="194"/>
    </row>
    <row r="647" spans="1:11" x14ac:dyDescent="0.2">
      <c r="A647" s="56" t="s">
        <v>320</v>
      </c>
      <c r="B647" s="57" t="e">
        <f>SUM(B639:B646)</f>
        <v>#REF!</v>
      </c>
      <c r="C647" s="209" t="e">
        <f>SUM(C639:D646)</f>
        <v>#REF!</v>
      </c>
      <c r="D647" s="210"/>
      <c r="E647" s="58"/>
      <c r="F647" s="209" t="e">
        <f>SUM(F639:F646)+F637</f>
        <v>#REF!</v>
      </c>
      <c r="G647" s="211">
        <f t="shared" ref="G647" si="43">SUM(G639:G646)</f>
        <v>0</v>
      </c>
      <c r="H647" s="59"/>
      <c r="I647" s="70" t="e">
        <f>SUM(I639:I646)</f>
        <v>#REF!</v>
      </c>
      <c r="J647" s="57" t="s">
        <v>376</v>
      </c>
      <c r="K647" s="57" t="e">
        <f>VLOOKUP($A634,'CBT Wages'!$B$6:$AF$48,6,0)</f>
        <v>#REF!</v>
      </c>
    </row>
    <row r="649" spans="1:11" ht="15.75" x14ac:dyDescent="0.2">
      <c r="A649" s="20" t="s">
        <v>337</v>
      </c>
      <c r="B649" s="21"/>
      <c r="C649" s="21"/>
      <c r="D649" s="21"/>
      <c r="E649" s="167" t="str">
        <f>+$E$1</f>
        <v>Salary Slip Oct 2019</v>
      </c>
      <c r="F649" s="167"/>
      <c r="G649" s="167"/>
      <c r="H649" s="167"/>
      <c r="I649" s="167"/>
      <c r="J649" s="167"/>
      <c r="K649" s="168"/>
    </row>
    <row r="650" spans="1:11" x14ac:dyDescent="0.2">
      <c r="A650" s="22"/>
      <c r="C650" s="23" t="s">
        <v>339</v>
      </c>
      <c r="E650" s="23"/>
      <c r="F650" s="23"/>
      <c r="G650" s="23"/>
      <c r="H650" s="23"/>
      <c r="I650" s="23"/>
      <c r="J650" s="23"/>
      <c r="K650" s="60"/>
    </row>
    <row r="651" spans="1:11" x14ac:dyDescent="0.2">
      <c r="A651" s="24" t="s">
        <v>340</v>
      </c>
      <c r="B651" s="25" t="s">
        <v>341</v>
      </c>
      <c r="C651" s="26"/>
      <c r="D651" s="27" t="s">
        <v>342</v>
      </c>
      <c r="E651" s="28" t="s">
        <v>343</v>
      </c>
      <c r="F651" s="28" t="s">
        <v>344</v>
      </c>
      <c r="G651" s="28" t="s">
        <v>345</v>
      </c>
      <c r="H651" s="29" t="s">
        <v>346</v>
      </c>
      <c r="I651" s="61" t="s">
        <v>347</v>
      </c>
      <c r="J651" s="44"/>
      <c r="K651" s="62" t="s">
        <v>348</v>
      </c>
    </row>
    <row r="652" spans="1:11" x14ac:dyDescent="0.2">
      <c r="A652" s="30" t="e">
        <f>+'CBT Wages'!#REF!</f>
        <v>#REF!</v>
      </c>
      <c r="B652" s="31" t="e">
        <f>VLOOKUP($A652,'CBT Wages'!$B$6:$AE$48,8,0)</f>
        <v>#REF!</v>
      </c>
      <c r="C652" s="26"/>
      <c r="D652" s="31" t="e">
        <f>VLOOKUP($A652,'CBT Wages'!$B$6:$AE$48,9,0)</f>
        <v>#REF!</v>
      </c>
      <c r="E652" s="31" t="e">
        <f>VLOOKUP($A652,'CBT Wages'!$B$6:$AE$48,10,0)</f>
        <v>#REF!</v>
      </c>
      <c r="F652" s="31" t="e">
        <f>VLOOKUP($A652,'CBT Wages'!$B$6:$AE$48,14,0)</f>
        <v>#REF!</v>
      </c>
      <c r="G652" s="32" t="e">
        <f>VLOOKUP($A652,'CBT Wages'!$B$6:$AE$48,5,0)</f>
        <v>#REF!</v>
      </c>
      <c r="H652" s="33" t="s">
        <v>349</v>
      </c>
      <c r="I652" s="64">
        <v>0</v>
      </c>
      <c r="J652" s="65"/>
      <c r="K652" s="64">
        <v>0</v>
      </c>
    </row>
    <row r="653" spans="1:11" x14ac:dyDescent="0.2">
      <c r="A653" s="34" t="s">
        <v>350</v>
      </c>
      <c r="B653" s="31" t="e">
        <f>VLOOKUP($A652,'CBT Wages'!$B$6:$AE$48,3,0)</f>
        <v>#REF!</v>
      </c>
      <c r="C653" s="21"/>
      <c r="D653" s="21"/>
      <c r="E653" s="35"/>
      <c r="F653" s="35"/>
      <c r="G653" s="35"/>
      <c r="H653" s="213" t="s">
        <v>351</v>
      </c>
      <c r="I653" s="187">
        <v>0</v>
      </c>
      <c r="J653" s="206"/>
      <c r="K653" s="187">
        <v>0</v>
      </c>
    </row>
    <row r="654" spans="1:11" x14ac:dyDescent="0.2">
      <c r="A654" s="36" t="s">
        <v>352</v>
      </c>
      <c r="B654" s="27" t="e">
        <f>VLOOKUP($A652,'CBT Wages'!$B$6:$AE$48,4,0)</f>
        <v>#REF!</v>
      </c>
      <c r="C654" s="21"/>
      <c r="D654" s="21"/>
      <c r="E654" s="28" t="s">
        <v>322</v>
      </c>
      <c r="F654" s="37" t="e">
        <f>VLOOKUP($A652,'CBT OT'!$B$6:$O$429,9,0)</f>
        <v>#REF!</v>
      </c>
      <c r="G654" s="38"/>
      <c r="H654" s="194"/>
      <c r="I654" s="188"/>
      <c r="J654" s="207"/>
      <c r="K654" s="188"/>
    </row>
    <row r="655" spans="1:11" x14ac:dyDescent="0.2">
      <c r="A655" s="39" t="s">
        <v>353</v>
      </c>
      <c r="B655" s="40" t="e">
        <f>VLOOKUP($A652,'CBT Wages'!$B$6:$AR$48,44,0)</f>
        <v>#REF!</v>
      </c>
      <c r="C655" s="41"/>
      <c r="D655" s="41"/>
      <c r="E655" s="35" t="s">
        <v>354</v>
      </c>
      <c r="F655" s="37" t="e">
        <f>VLOOKUP($A652,'CBT OT'!$B$6:$V$429,16,0)</f>
        <v>#REF!</v>
      </c>
      <c r="G655" s="42"/>
      <c r="H655" s="43" t="s">
        <v>355</v>
      </c>
      <c r="I655" s="66">
        <v>0</v>
      </c>
      <c r="J655" s="67"/>
      <c r="K655" s="66">
        <v>0</v>
      </c>
    </row>
    <row r="656" spans="1:11" x14ac:dyDescent="0.2">
      <c r="A656" s="169" t="s">
        <v>356</v>
      </c>
      <c r="B656" s="197"/>
      <c r="C656" s="198" t="s">
        <v>357</v>
      </c>
      <c r="D656" s="192"/>
      <c r="E656" s="45"/>
      <c r="F656" s="199" t="s">
        <v>358</v>
      </c>
      <c r="G656" s="192"/>
      <c r="H656" s="200" t="s">
        <v>359</v>
      </c>
      <c r="I656" s="201"/>
      <c r="J656" s="175" t="s">
        <v>360</v>
      </c>
      <c r="K656" s="176"/>
    </row>
    <row r="657" spans="1:11" x14ac:dyDescent="0.2">
      <c r="A657" s="46" t="s">
        <v>361</v>
      </c>
      <c r="B657" s="47" t="e">
        <f>VLOOKUP($A652,'CBT Wages'!$B$6:$AE$48,15,0)</f>
        <v>#REF!</v>
      </c>
      <c r="C657" s="31" t="e">
        <f>VLOOKUP($A652,'CBT Wages'!$B$6:$AE$48,20,0)</f>
        <v>#REF!</v>
      </c>
      <c r="D657" s="48"/>
      <c r="E657" s="49"/>
      <c r="F657" s="177" t="e">
        <f>SUM(C657:E657)</f>
        <v>#REF!</v>
      </c>
      <c r="G657" s="202"/>
      <c r="H657" s="34" t="s">
        <v>362</v>
      </c>
      <c r="I657" s="26" t="e">
        <f>VLOOKUP($A652,'CBT Wages'!$B$6:$AE$48,29,0)</f>
        <v>#REF!</v>
      </c>
      <c r="J657" s="203"/>
      <c r="K657" s="180"/>
    </row>
    <row r="658" spans="1:11" ht="14.25" x14ac:dyDescent="0.2">
      <c r="A658" s="46" t="s">
        <v>363</v>
      </c>
      <c r="B658" s="50" t="e">
        <f>VLOOKUP($A652,'CBT Wages'!$B$6:$AE$48,16,0)</f>
        <v>#REF!</v>
      </c>
      <c r="C658" s="51" t="e">
        <f>VLOOKUP($A652,'CBT Wages'!$B$6:$AE$48,21,0)</f>
        <v>#REF!</v>
      </c>
      <c r="D658" s="52"/>
      <c r="E658" s="38"/>
      <c r="F658" s="181" t="e">
        <f>SUM(C658:E658)</f>
        <v>#REF!</v>
      </c>
      <c r="G658" s="204"/>
      <c r="H658" s="36" t="s">
        <v>364</v>
      </c>
      <c r="I658" s="68" t="e">
        <f>VLOOKUP($A652,'CBT Wages'!$B$6:$AE$48,28,0)</f>
        <v>#REF!</v>
      </c>
      <c r="J658" s="205" t="e">
        <f>F665-I665</f>
        <v>#REF!</v>
      </c>
      <c r="K658" s="184"/>
    </row>
    <row r="659" spans="1:11" x14ac:dyDescent="0.2">
      <c r="A659" s="46" t="s">
        <v>365</v>
      </c>
      <c r="B659" s="50" t="e">
        <f>VLOOKUP($A652,'CBT Wages'!$B$6:$AE$48,17,0)</f>
        <v>#REF!</v>
      </c>
      <c r="C659" s="51" t="e">
        <f>VLOOKUP($A652,'CBT Wages'!$B$6:$AE$48,22,0)</f>
        <v>#REF!</v>
      </c>
      <c r="D659" s="52"/>
      <c r="E659" s="38"/>
      <c r="F659" s="181" t="e">
        <f>SUM(C659:E659)</f>
        <v>#REF!</v>
      </c>
      <c r="G659" s="204"/>
      <c r="H659" s="36" t="s">
        <v>366</v>
      </c>
      <c r="I659" s="68" t="e">
        <f>VLOOKUP($A652,'CBT Wages'!$B$6:$AE$48,30,0)</f>
        <v>#REF!</v>
      </c>
      <c r="J659" s="201" t="s">
        <v>367</v>
      </c>
      <c r="K659" s="190"/>
    </row>
    <row r="660" spans="1:11" x14ac:dyDescent="0.2">
      <c r="A660" s="46" t="s">
        <v>368</v>
      </c>
      <c r="B660" s="50">
        <v>0</v>
      </c>
      <c r="C660" s="51">
        <v>0</v>
      </c>
      <c r="D660" s="52"/>
      <c r="E660" s="38"/>
      <c r="F660" s="181">
        <f>SUM(D660:E660)</f>
        <v>0</v>
      </c>
      <c r="G660" s="204"/>
      <c r="H660" s="36" t="s">
        <v>369</v>
      </c>
      <c r="I660" s="68"/>
      <c r="J660" s="198"/>
      <c r="K660" s="192"/>
    </row>
    <row r="661" spans="1:11" x14ac:dyDescent="0.2">
      <c r="A661" s="46" t="s">
        <v>370</v>
      </c>
      <c r="B661" s="50" t="e">
        <f>VLOOKUP($A652,'CBT Wages'!$B$6:$AE$48,18,0)</f>
        <v>#REF!</v>
      </c>
      <c r="C661" s="51" t="e">
        <f>VLOOKUP($A652,'CBT Wages'!$B$6:$AE$48,23,0)</f>
        <v>#REF!</v>
      </c>
      <c r="D661" s="52"/>
      <c r="E661" s="38"/>
      <c r="F661" s="181" t="e">
        <f>SUM(C661:E661)</f>
        <v>#REF!</v>
      </c>
      <c r="G661" s="204"/>
      <c r="H661" s="36" t="s">
        <v>371</v>
      </c>
      <c r="I661" s="68"/>
      <c r="J661" s="198"/>
      <c r="K661" s="192"/>
    </row>
    <row r="662" spans="1:11" x14ac:dyDescent="0.2">
      <c r="A662" s="46" t="s">
        <v>372</v>
      </c>
      <c r="B662" s="53">
        <v>0</v>
      </c>
      <c r="C662" s="51" t="e">
        <f>VLOOKUP($A652,'CBT Wages'!$B$6:$AE$48,25,0)</f>
        <v>#REF!</v>
      </c>
      <c r="D662" s="52"/>
      <c r="E662" s="38"/>
      <c r="F662" s="181" t="e">
        <f>SUM(C662:E662)</f>
        <v>#REF!</v>
      </c>
      <c r="G662" s="204"/>
      <c r="H662" s="51"/>
      <c r="I662" s="68"/>
      <c r="J662" s="198"/>
      <c r="K662" s="192"/>
    </row>
    <row r="663" spans="1:11" x14ac:dyDescent="0.2">
      <c r="A663" s="46" t="s">
        <v>374</v>
      </c>
      <c r="B663" s="53">
        <v>0</v>
      </c>
      <c r="C663" s="51" t="e">
        <f>VLOOKUP($A652,'CBT Wages'!$B$6:$AE$48,26,0)</f>
        <v>#REF!</v>
      </c>
      <c r="D663" s="52"/>
      <c r="E663" s="38"/>
      <c r="F663" s="181" t="e">
        <f>SUM(C663:E663)</f>
        <v>#REF!</v>
      </c>
      <c r="G663" s="204"/>
      <c r="H663" s="51"/>
      <c r="I663" s="68"/>
      <c r="J663" s="198"/>
      <c r="K663" s="192"/>
    </row>
    <row r="664" spans="1:11" x14ac:dyDescent="0.2">
      <c r="A664" s="54" t="s">
        <v>375</v>
      </c>
      <c r="B664" s="55"/>
      <c r="C664" s="185"/>
      <c r="D664" s="186"/>
      <c r="E664" s="42"/>
      <c r="F664" s="185">
        <f>SUM(D664:E664)</f>
        <v>0</v>
      </c>
      <c r="G664" s="208"/>
      <c r="H664" s="40"/>
      <c r="I664" s="69"/>
      <c r="J664" s="212"/>
      <c r="K664" s="194"/>
    </row>
    <row r="665" spans="1:11" x14ac:dyDescent="0.2">
      <c r="A665" s="56" t="s">
        <v>320</v>
      </c>
      <c r="B665" s="57" t="e">
        <f>SUM(B657:B664)</f>
        <v>#REF!</v>
      </c>
      <c r="C665" s="209" t="e">
        <f>SUM(C657:D664)</f>
        <v>#REF!</v>
      </c>
      <c r="D665" s="210"/>
      <c r="E665" s="58"/>
      <c r="F665" s="209" t="e">
        <f>SUM(F657:F664)+F655</f>
        <v>#REF!</v>
      </c>
      <c r="G665" s="211">
        <f t="shared" ref="G665" si="44">SUM(G657:G664)</f>
        <v>0</v>
      </c>
      <c r="H665" s="59"/>
      <c r="I665" s="70" t="e">
        <f>SUM(I657:I664)</f>
        <v>#REF!</v>
      </c>
      <c r="J665" s="57" t="s">
        <v>376</v>
      </c>
      <c r="K665" s="57" t="e">
        <f>VLOOKUP($A652,'CBT Wages'!$B$6:$AF$48,6,0)</f>
        <v>#REF!</v>
      </c>
    </row>
    <row r="667" spans="1:11" ht="15.75" x14ac:dyDescent="0.2">
      <c r="A667" s="20" t="s">
        <v>337</v>
      </c>
      <c r="B667" s="21"/>
      <c r="C667" s="21"/>
      <c r="D667" s="21"/>
      <c r="E667" s="167" t="str">
        <f>+$E$1</f>
        <v>Salary Slip Oct 2019</v>
      </c>
      <c r="F667" s="167"/>
      <c r="G667" s="167"/>
      <c r="H667" s="167"/>
      <c r="I667" s="167"/>
      <c r="J667" s="167"/>
      <c r="K667" s="168"/>
    </row>
    <row r="668" spans="1:11" x14ac:dyDescent="0.2">
      <c r="A668" s="22"/>
      <c r="C668" s="23" t="s">
        <v>339</v>
      </c>
      <c r="E668" s="23"/>
      <c r="F668" s="23"/>
      <c r="G668" s="23"/>
      <c r="H668" s="23"/>
      <c r="I668" s="23"/>
      <c r="J668" s="23"/>
      <c r="K668" s="60"/>
    </row>
    <row r="669" spans="1:11" x14ac:dyDescent="0.2">
      <c r="A669" s="24" t="s">
        <v>340</v>
      </c>
      <c r="B669" s="25" t="s">
        <v>341</v>
      </c>
      <c r="C669" s="26"/>
      <c r="D669" s="27" t="s">
        <v>342</v>
      </c>
      <c r="E669" s="28" t="s">
        <v>343</v>
      </c>
      <c r="F669" s="28" t="s">
        <v>344</v>
      </c>
      <c r="G669" s="28" t="s">
        <v>345</v>
      </c>
      <c r="H669" s="29" t="s">
        <v>346</v>
      </c>
      <c r="I669" s="61" t="s">
        <v>347</v>
      </c>
      <c r="J669" s="44"/>
      <c r="K669" s="62" t="s">
        <v>348</v>
      </c>
    </row>
    <row r="670" spans="1:11" x14ac:dyDescent="0.2">
      <c r="A670" s="30" t="e">
        <f>+'CBT Wages'!#REF!</f>
        <v>#REF!</v>
      </c>
      <c r="B670" s="31" t="e">
        <f>VLOOKUP($A670,'CBT Wages'!$B$6:$AE$48,8,0)</f>
        <v>#REF!</v>
      </c>
      <c r="C670" s="26"/>
      <c r="D670" s="31" t="e">
        <f>VLOOKUP($A670,'CBT Wages'!$B$6:$AE$48,9,0)</f>
        <v>#REF!</v>
      </c>
      <c r="E670" s="31" t="e">
        <f>VLOOKUP($A670,'CBT Wages'!$B$6:$AE$48,10,0)</f>
        <v>#REF!</v>
      </c>
      <c r="F670" s="31" t="e">
        <f>VLOOKUP($A670,'CBT Wages'!$B$6:$AE$48,14,0)</f>
        <v>#REF!</v>
      </c>
      <c r="G670" s="32" t="e">
        <f>VLOOKUP($A670,'CBT Wages'!$B$6:$AE$48,5,0)</f>
        <v>#REF!</v>
      </c>
      <c r="H670" s="33" t="s">
        <v>349</v>
      </c>
      <c r="I670" s="64">
        <v>0</v>
      </c>
      <c r="J670" s="65"/>
      <c r="K670" s="64">
        <v>0</v>
      </c>
    </row>
    <row r="671" spans="1:11" x14ac:dyDescent="0.2">
      <c r="A671" s="34" t="s">
        <v>350</v>
      </c>
      <c r="B671" s="31" t="e">
        <f>VLOOKUP($A670,'CBT Wages'!$B$6:$AE$48,3,0)</f>
        <v>#REF!</v>
      </c>
      <c r="C671" s="21"/>
      <c r="D671" s="21"/>
      <c r="E671" s="35"/>
      <c r="F671" s="35"/>
      <c r="G671" s="35"/>
      <c r="H671" s="213" t="s">
        <v>351</v>
      </c>
      <c r="I671" s="187">
        <v>0</v>
      </c>
      <c r="J671" s="206"/>
      <c r="K671" s="187">
        <v>0</v>
      </c>
    </row>
    <row r="672" spans="1:11" x14ac:dyDescent="0.2">
      <c r="A672" s="36" t="s">
        <v>352</v>
      </c>
      <c r="B672" s="27" t="e">
        <f>VLOOKUP($A670,'CBT Wages'!$B$6:$AE$48,4,0)</f>
        <v>#REF!</v>
      </c>
      <c r="C672" s="21"/>
      <c r="D672" s="21"/>
      <c r="E672" s="28" t="s">
        <v>322</v>
      </c>
      <c r="F672" s="37" t="e">
        <f>VLOOKUP($A670,'CBT OT'!$B$6:$O$429,9,0)</f>
        <v>#REF!</v>
      </c>
      <c r="G672" s="38"/>
      <c r="H672" s="194"/>
      <c r="I672" s="188"/>
      <c r="J672" s="207"/>
      <c r="K672" s="188"/>
    </row>
    <row r="673" spans="1:19" x14ac:dyDescent="0.2">
      <c r="A673" s="39" t="s">
        <v>353</v>
      </c>
      <c r="B673" s="40" t="e">
        <f>VLOOKUP($A670,'CBT Wages'!$B$6:$AR$48,44,0)</f>
        <v>#REF!</v>
      </c>
      <c r="C673" s="41"/>
      <c r="D673" s="41"/>
      <c r="E673" s="35" t="s">
        <v>354</v>
      </c>
      <c r="F673" s="37" t="e">
        <f>VLOOKUP($A670,'CBT OT'!$B$6:$V$429,16,0)</f>
        <v>#REF!</v>
      </c>
      <c r="G673" s="42"/>
      <c r="H673" s="43" t="s">
        <v>355</v>
      </c>
      <c r="I673" s="66">
        <v>0</v>
      </c>
      <c r="J673" s="67"/>
      <c r="K673" s="66">
        <v>0</v>
      </c>
    </row>
    <row r="674" spans="1:19" x14ac:dyDescent="0.2">
      <c r="A674" s="169" t="s">
        <v>356</v>
      </c>
      <c r="B674" s="197"/>
      <c r="C674" s="198" t="s">
        <v>357</v>
      </c>
      <c r="D674" s="192"/>
      <c r="E674" s="45"/>
      <c r="F674" s="199" t="s">
        <v>358</v>
      </c>
      <c r="G674" s="192"/>
      <c r="H674" s="200" t="s">
        <v>359</v>
      </c>
      <c r="I674" s="201"/>
      <c r="J674" s="175" t="s">
        <v>360</v>
      </c>
      <c r="K674" s="176"/>
    </row>
    <row r="675" spans="1:19" x14ac:dyDescent="0.2">
      <c r="A675" s="46" t="s">
        <v>361</v>
      </c>
      <c r="B675" s="47" t="e">
        <f>VLOOKUP($A670,'CBT Wages'!$B$6:$AE$48,15,0)</f>
        <v>#REF!</v>
      </c>
      <c r="C675" s="31" t="e">
        <f>VLOOKUP($A670,'CBT Wages'!$B$6:$AE$48,20,0)</f>
        <v>#REF!</v>
      </c>
      <c r="D675" s="48"/>
      <c r="E675" s="49"/>
      <c r="F675" s="177" t="e">
        <f>SUM(C675:E675)</f>
        <v>#REF!</v>
      </c>
      <c r="G675" s="202"/>
      <c r="H675" s="34" t="s">
        <v>362</v>
      </c>
      <c r="I675" s="26" t="e">
        <f>VLOOKUP($A670,'CBT Wages'!$B$6:$AE$48,29,0)</f>
        <v>#REF!</v>
      </c>
      <c r="J675" s="203"/>
      <c r="K675" s="180"/>
    </row>
    <row r="676" spans="1:19" ht="14.25" x14ac:dyDescent="0.2">
      <c r="A676" s="46" t="s">
        <v>363</v>
      </c>
      <c r="B676" s="50" t="e">
        <f>VLOOKUP($A670,'CBT Wages'!$B$6:$AE$48,16,0)</f>
        <v>#REF!</v>
      </c>
      <c r="C676" s="51" t="e">
        <f>VLOOKUP($A670,'CBT Wages'!$B$6:$AE$48,21,0)</f>
        <v>#REF!</v>
      </c>
      <c r="D676" s="52"/>
      <c r="E676" s="38"/>
      <c r="F676" s="181" t="e">
        <f>SUM(C676:E676)</f>
        <v>#REF!</v>
      </c>
      <c r="G676" s="204"/>
      <c r="H676" s="36" t="s">
        <v>364</v>
      </c>
      <c r="I676" s="68" t="e">
        <f>VLOOKUP($A670,'CBT Wages'!$B$6:$AE$48,28,0)</f>
        <v>#REF!</v>
      </c>
      <c r="J676" s="205" t="e">
        <f>F683-I683</f>
        <v>#REF!</v>
      </c>
      <c r="K676" s="184"/>
      <c r="Q676" s="19" t="s">
        <v>397</v>
      </c>
      <c r="S676" s="19" t="s">
        <v>397</v>
      </c>
    </row>
    <row r="677" spans="1:19" x14ac:dyDescent="0.2">
      <c r="A677" s="46" t="s">
        <v>365</v>
      </c>
      <c r="B677" s="50" t="e">
        <f>VLOOKUP($A670,'CBT Wages'!$B$6:$AE$48,17,0)</f>
        <v>#REF!</v>
      </c>
      <c r="C677" s="51" t="e">
        <f>VLOOKUP($A670,'CBT Wages'!$B$6:$AE$48,22,0)</f>
        <v>#REF!</v>
      </c>
      <c r="D677" s="52"/>
      <c r="E677" s="38"/>
      <c r="F677" s="181" t="e">
        <f>SUM(C677:E677)</f>
        <v>#REF!</v>
      </c>
      <c r="G677" s="204"/>
      <c r="H677" s="36" t="s">
        <v>366</v>
      </c>
      <c r="I677" s="68" t="e">
        <f>VLOOKUP($A670,'CBT Wages'!$B$6:$AE$48,30,0)</f>
        <v>#REF!</v>
      </c>
      <c r="J677" s="201" t="s">
        <v>367</v>
      </c>
      <c r="K677" s="190"/>
    </row>
    <row r="678" spans="1:19" x14ac:dyDescent="0.2">
      <c r="A678" s="46" t="s">
        <v>368</v>
      </c>
      <c r="B678" s="50">
        <v>0</v>
      </c>
      <c r="C678" s="51">
        <v>0</v>
      </c>
      <c r="D678" s="52"/>
      <c r="E678" s="38"/>
      <c r="F678" s="181">
        <f>SUM(D678:E678)</f>
        <v>0</v>
      </c>
      <c r="G678" s="204"/>
      <c r="H678" s="36" t="s">
        <v>369</v>
      </c>
      <c r="I678" s="68"/>
      <c r="J678" s="198"/>
      <c r="K678" s="192"/>
    </row>
    <row r="679" spans="1:19" x14ac:dyDescent="0.2">
      <c r="A679" s="46" t="s">
        <v>370</v>
      </c>
      <c r="B679" s="50" t="e">
        <f>VLOOKUP($A670,'CBT Wages'!$B$6:$AE$48,18,0)</f>
        <v>#REF!</v>
      </c>
      <c r="C679" s="51" t="e">
        <f>VLOOKUP($A670,'CBT Wages'!$B$6:$AE$48,23,0)</f>
        <v>#REF!</v>
      </c>
      <c r="D679" s="52"/>
      <c r="E679" s="38"/>
      <c r="F679" s="181" t="e">
        <f>SUM(C679:E679)</f>
        <v>#REF!</v>
      </c>
      <c r="G679" s="204"/>
      <c r="H679" s="36" t="s">
        <v>371</v>
      </c>
      <c r="I679" s="68"/>
      <c r="J679" s="198"/>
      <c r="K679" s="192"/>
    </row>
    <row r="680" spans="1:19" x14ac:dyDescent="0.2">
      <c r="A680" s="46" t="s">
        <v>372</v>
      </c>
      <c r="B680" s="53">
        <v>0</v>
      </c>
      <c r="C680" s="51" t="e">
        <f>VLOOKUP($A670,'CBT Wages'!$B$6:$AE$48,25,0)</f>
        <v>#REF!</v>
      </c>
      <c r="D680" s="52"/>
      <c r="E680" s="38"/>
      <c r="F680" s="181" t="e">
        <f>SUM(C680:E680)</f>
        <v>#REF!</v>
      </c>
      <c r="G680" s="204"/>
      <c r="H680" s="51"/>
      <c r="I680" s="68"/>
      <c r="J680" s="198"/>
      <c r="K680" s="192"/>
    </row>
    <row r="681" spans="1:19" x14ac:dyDescent="0.2">
      <c r="A681" s="46" t="s">
        <v>374</v>
      </c>
      <c r="B681" s="53">
        <v>0</v>
      </c>
      <c r="C681" s="51" t="e">
        <f>VLOOKUP($A670,'CBT Wages'!$B$6:$AE$48,26,0)</f>
        <v>#REF!</v>
      </c>
      <c r="D681" s="52"/>
      <c r="E681" s="38"/>
      <c r="F681" s="181" t="e">
        <f>SUM(C681:E681)</f>
        <v>#REF!</v>
      </c>
      <c r="G681" s="204"/>
      <c r="H681" s="51"/>
      <c r="I681" s="68"/>
      <c r="J681" s="198"/>
      <c r="K681" s="192"/>
    </row>
    <row r="682" spans="1:19" x14ac:dyDescent="0.2">
      <c r="A682" s="54" t="s">
        <v>375</v>
      </c>
      <c r="B682" s="55"/>
      <c r="C682" s="185"/>
      <c r="D682" s="186"/>
      <c r="E682" s="42"/>
      <c r="F682" s="185">
        <f>SUM(D682:E682)</f>
        <v>0</v>
      </c>
      <c r="G682" s="208"/>
      <c r="H682" s="40"/>
      <c r="I682" s="69"/>
      <c r="J682" s="212"/>
      <c r="K682" s="194"/>
    </row>
    <row r="683" spans="1:19" x14ac:dyDescent="0.2">
      <c r="A683" s="56" t="s">
        <v>320</v>
      </c>
      <c r="B683" s="57" t="e">
        <f>SUM(B675:B682)</f>
        <v>#REF!</v>
      </c>
      <c r="C683" s="209" t="e">
        <f>SUM(C675:D682)</f>
        <v>#REF!</v>
      </c>
      <c r="D683" s="210"/>
      <c r="E683" s="58"/>
      <c r="F683" s="209" t="e">
        <f>SUM(F675:F682)+F673</f>
        <v>#REF!</v>
      </c>
      <c r="G683" s="211">
        <f t="shared" ref="G683" si="45">SUM(G675:G682)</f>
        <v>0</v>
      </c>
      <c r="H683" s="59"/>
      <c r="I683" s="70" t="e">
        <f>SUM(I675:I682)</f>
        <v>#REF!</v>
      </c>
      <c r="J683" s="57" t="s">
        <v>376</v>
      </c>
      <c r="K683" s="57" t="e">
        <f>VLOOKUP($A670,'CBT Wages'!$B$6:$AF$48,6,0)</f>
        <v>#REF!</v>
      </c>
    </row>
    <row r="685" spans="1:19" ht="15.75" x14ac:dyDescent="0.2">
      <c r="A685" s="20" t="s">
        <v>337</v>
      </c>
      <c r="B685" s="21"/>
      <c r="C685" s="21"/>
      <c r="D685" s="21"/>
      <c r="E685" s="167" t="str">
        <f>+$E$1</f>
        <v>Salary Slip Oct 2019</v>
      </c>
      <c r="F685" s="167"/>
      <c r="G685" s="167"/>
      <c r="H685" s="167"/>
      <c r="I685" s="167"/>
      <c r="J685" s="167"/>
      <c r="K685" s="168"/>
    </row>
    <row r="686" spans="1:19" x14ac:dyDescent="0.2">
      <c r="A686" s="22"/>
      <c r="C686" s="23" t="s">
        <v>339</v>
      </c>
      <c r="E686" s="23"/>
      <c r="F686" s="23"/>
      <c r="G686" s="23"/>
      <c r="H686" s="23"/>
      <c r="I686" s="23"/>
      <c r="J686" s="23"/>
      <c r="K686" s="60"/>
    </row>
    <row r="687" spans="1:19" x14ac:dyDescent="0.2">
      <c r="A687" s="24" t="s">
        <v>340</v>
      </c>
      <c r="B687" s="25" t="s">
        <v>341</v>
      </c>
      <c r="C687" s="26"/>
      <c r="D687" s="27" t="s">
        <v>342</v>
      </c>
      <c r="E687" s="28" t="s">
        <v>343</v>
      </c>
      <c r="F687" s="28" t="s">
        <v>344</v>
      </c>
      <c r="G687" s="28" t="s">
        <v>345</v>
      </c>
      <c r="H687" s="29" t="s">
        <v>346</v>
      </c>
      <c r="I687" s="61" t="s">
        <v>347</v>
      </c>
      <c r="J687" s="44"/>
      <c r="K687" s="62" t="s">
        <v>348</v>
      </c>
    </row>
    <row r="688" spans="1:19" x14ac:dyDescent="0.2">
      <c r="A688" s="30" t="e">
        <f>+'CBT Wages'!#REF!</f>
        <v>#REF!</v>
      </c>
      <c r="B688" s="31" t="e">
        <f>VLOOKUP($A688,'CBT Wages'!$B$6:$AE$48,8,0)</f>
        <v>#REF!</v>
      </c>
      <c r="C688" s="26"/>
      <c r="D688" s="31" t="e">
        <f>VLOOKUP($A688,'CBT Wages'!$B$6:$AE$48,9,0)</f>
        <v>#REF!</v>
      </c>
      <c r="E688" s="31" t="e">
        <f>VLOOKUP($A688,'CBT Wages'!$B$6:$AE$48,10,0)</f>
        <v>#REF!</v>
      </c>
      <c r="F688" s="31" t="e">
        <f>VLOOKUP($A688,'CBT Wages'!$B$6:$AE$48,14,0)</f>
        <v>#REF!</v>
      </c>
      <c r="G688" s="32" t="e">
        <f>VLOOKUP($A688,'CBT Wages'!$B$6:$AE$48,5,0)</f>
        <v>#REF!</v>
      </c>
      <c r="H688" s="33" t="s">
        <v>349</v>
      </c>
      <c r="I688" s="64">
        <v>0</v>
      </c>
      <c r="J688" s="65"/>
      <c r="K688" s="64">
        <v>0</v>
      </c>
    </row>
    <row r="689" spans="1:11" x14ac:dyDescent="0.2">
      <c r="A689" s="34" t="s">
        <v>350</v>
      </c>
      <c r="B689" s="31" t="e">
        <f>VLOOKUP($A688,'CBT Wages'!$B$6:$AE$48,3,0)</f>
        <v>#REF!</v>
      </c>
      <c r="C689" s="21"/>
      <c r="D689" s="21"/>
      <c r="E689" s="35"/>
      <c r="F689" s="35"/>
      <c r="G689" s="35"/>
      <c r="H689" s="213" t="s">
        <v>351</v>
      </c>
      <c r="I689" s="187">
        <v>0</v>
      </c>
      <c r="J689" s="206"/>
      <c r="K689" s="187">
        <v>0</v>
      </c>
    </row>
    <row r="690" spans="1:11" x14ac:dyDescent="0.2">
      <c r="A690" s="36" t="s">
        <v>352</v>
      </c>
      <c r="B690" s="27" t="e">
        <f>VLOOKUP($A688,'CBT Wages'!$B$6:$AE$48,4,0)</f>
        <v>#REF!</v>
      </c>
      <c r="C690" s="21"/>
      <c r="D690" s="21"/>
      <c r="E690" s="28" t="s">
        <v>322</v>
      </c>
      <c r="F690" s="37" t="e">
        <f>VLOOKUP($A688,'CBT OT'!$B$6:$O$429,9,0)</f>
        <v>#REF!</v>
      </c>
      <c r="G690" s="38"/>
      <c r="H690" s="194"/>
      <c r="I690" s="188"/>
      <c r="J690" s="207"/>
      <c r="K690" s="188"/>
    </row>
    <row r="691" spans="1:11" x14ac:dyDescent="0.2">
      <c r="A691" s="39" t="s">
        <v>353</v>
      </c>
      <c r="B691" s="40" t="e">
        <f>VLOOKUP($A688,'CBT Wages'!$B$6:$AR$48,44,0)</f>
        <v>#REF!</v>
      </c>
      <c r="C691" s="41"/>
      <c r="D691" s="41"/>
      <c r="E691" s="35" t="s">
        <v>354</v>
      </c>
      <c r="F691" s="37" t="e">
        <f>VLOOKUP($A688,'CBT OT'!$B$6:$V$429,16,0)</f>
        <v>#REF!</v>
      </c>
      <c r="G691" s="42"/>
      <c r="H691" s="43" t="s">
        <v>355</v>
      </c>
      <c r="I691" s="66">
        <v>0</v>
      </c>
      <c r="J691" s="67"/>
      <c r="K691" s="66">
        <v>0</v>
      </c>
    </row>
    <row r="692" spans="1:11" x14ac:dyDescent="0.2">
      <c r="A692" s="169" t="s">
        <v>356</v>
      </c>
      <c r="B692" s="197"/>
      <c r="C692" s="198" t="s">
        <v>357</v>
      </c>
      <c r="D692" s="192"/>
      <c r="E692" s="45"/>
      <c r="F692" s="199" t="s">
        <v>358</v>
      </c>
      <c r="G692" s="192"/>
      <c r="H692" s="200" t="s">
        <v>359</v>
      </c>
      <c r="I692" s="201"/>
      <c r="J692" s="175" t="s">
        <v>360</v>
      </c>
      <c r="K692" s="176"/>
    </row>
    <row r="693" spans="1:11" x14ac:dyDescent="0.2">
      <c r="A693" s="46" t="s">
        <v>361</v>
      </c>
      <c r="B693" s="47" t="e">
        <f>VLOOKUP($A688,'CBT Wages'!$B$6:$AE$48,15,0)</f>
        <v>#REF!</v>
      </c>
      <c r="C693" s="31" t="e">
        <f>VLOOKUP($A688,'CBT Wages'!$B$6:$AE$48,20,0)</f>
        <v>#REF!</v>
      </c>
      <c r="D693" s="48"/>
      <c r="E693" s="49"/>
      <c r="F693" s="177" t="e">
        <f>SUM(C693:E693)</f>
        <v>#REF!</v>
      </c>
      <c r="G693" s="202"/>
      <c r="H693" s="34" t="s">
        <v>362</v>
      </c>
      <c r="I693" s="26" t="e">
        <f>VLOOKUP($A688,'CBT Wages'!$B$6:$AE$48,29,0)</f>
        <v>#REF!</v>
      </c>
      <c r="J693" s="203"/>
      <c r="K693" s="180"/>
    </row>
    <row r="694" spans="1:11" ht="14.25" x14ac:dyDescent="0.2">
      <c r="A694" s="46" t="s">
        <v>363</v>
      </c>
      <c r="B694" s="50" t="e">
        <f>VLOOKUP($A688,'CBT Wages'!$B$6:$AE$48,16,0)</f>
        <v>#REF!</v>
      </c>
      <c r="C694" s="51" t="e">
        <f>VLOOKUP($A688,'CBT Wages'!$B$6:$AE$48,21,0)</f>
        <v>#REF!</v>
      </c>
      <c r="D694" s="52"/>
      <c r="E694" s="38"/>
      <c r="F694" s="181" t="e">
        <f>SUM(C694:E694)</f>
        <v>#REF!</v>
      </c>
      <c r="G694" s="204"/>
      <c r="H694" s="36" t="s">
        <v>364</v>
      </c>
      <c r="I694" s="68" t="e">
        <f>VLOOKUP($A688,'CBT Wages'!$B$6:$AE$48,28,0)</f>
        <v>#REF!</v>
      </c>
      <c r="J694" s="205" t="e">
        <f>F701-I701</f>
        <v>#REF!</v>
      </c>
      <c r="K694" s="184"/>
    </row>
    <row r="695" spans="1:11" x14ac:dyDescent="0.2">
      <c r="A695" s="46" t="s">
        <v>365</v>
      </c>
      <c r="B695" s="50" t="e">
        <f>VLOOKUP($A688,'CBT Wages'!$B$6:$AE$48,17,0)</f>
        <v>#REF!</v>
      </c>
      <c r="C695" s="51" t="e">
        <f>VLOOKUP($A688,'CBT Wages'!$B$6:$AE$48,22,0)</f>
        <v>#REF!</v>
      </c>
      <c r="D695" s="52"/>
      <c r="E695" s="38"/>
      <c r="F695" s="181" t="e">
        <f>SUM(C695:E695)</f>
        <v>#REF!</v>
      </c>
      <c r="G695" s="204"/>
      <c r="H695" s="36" t="s">
        <v>366</v>
      </c>
      <c r="I695" s="68" t="e">
        <f>VLOOKUP($A688,'CBT Wages'!$B$6:$AE$48,30,0)</f>
        <v>#REF!</v>
      </c>
      <c r="J695" s="201" t="s">
        <v>367</v>
      </c>
      <c r="K695" s="190"/>
    </row>
    <row r="696" spans="1:11" x14ac:dyDescent="0.2">
      <c r="A696" s="46" t="s">
        <v>368</v>
      </c>
      <c r="B696" s="50">
        <v>0</v>
      </c>
      <c r="C696" s="51">
        <v>0</v>
      </c>
      <c r="D696" s="52"/>
      <c r="E696" s="38"/>
      <c r="F696" s="181">
        <f>SUM(D696:E696)</f>
        <v>0</v>
      </c>
      <c r="G696" s="204"/>
      <c r="H696" s="36" t="s">
        <v>369</v>
      </c>
      <c r="I696" s="68"/>
      <c r="J696" s="198"/>
      <c r="K696" s="192"/>
    </row>
    <row r="697" spans="1:11" x14ac:dyDescent="0.2">
      <c r="A697" s="46" t="s">
        <v>370</v>
      </c>
      <c r="B697" s="50" t="e">
        <f>VLOOKUP($A688,'CBT Wages'!$B$6:$AE$48,18,0)</f>
        <v>#REF!</v>
      </c>
      <c r="C697" s="51" t="e">
        <f>VLOOKUP($A688,'CBT Wages'!$B$6:$AE$48,23,0)</f>
        <v>#REF!</v>
      </c>
      <c r="D697" s="52"/>
      <c r="E697" s="38"/>
      <c r="F697" s="181" t="e">
        <f>SUM(C697:E697)</f>
        <v>#REF!</v>
      </c>
      <c r="G697" s="204"/>
      <c r="H697" s="36" t="s">
        <v>371</v>
      </c>
      <c r="I697" s="68"/>
      <c r="J697" s="198"/>
      <c r="K697" s="192"/>
    </row>
    <row r="698" spans="1:11" x14ac:dyDescent="0.2">
      <c r="A698" s="46" t="s">
        <v>372</v>
      </c>
      <c r="B698" s="53">
        <v>0</v>
      </c>
      <c r="C698" s="51" t="e">
        <f>VLOOKUP($A688,'CBT Wages'!$B$6:$AE$48,25,0)</f>
        <v>#REF!</v>
      </c>
      <c r="D698" s="52"/>
      <c r="E698" s="38"/>
      <c r="F698" s="181" t="e">
        <f>SUM(C698:E698)</f>
        <v>#REF!</v>
      </c>
      <c r="G698" s="204"/>
      <c r="H698" s="51"/>
      <c r="I698" s="68"/>
      <c r="J698" s="198"/>
      <c r="K698" s="192"/>
    </row>
    <row r="699" spans="1:11" x14ac:dyDescent="0.2">
      <c r="A699" s="46" t="s">
        <v>374</v>
      </c>
      <c r="B699" s="53">
        <v>0</v>
      </c>
      <c r="C699" s="51" t="e">
        <f>VLOOKUP($A688,'CBT Wages'!$B$6:$AE$48,26,0)</f>
        <v>#REF!</v>
      </c>
      <c r="D699" s="52"/>
      <c r="E699" s="38"/>
      <c r="F699" s="181" t="e">
        <f>SUM(C699:E699)</f>
        <v>#REF!</v>
      </c>
      <c r="G699" s="204"/>
      <c r="H699" s="51"/>
      <c r="I699" s="68"/>
      <c r="J699" s="198"/>
      <c r="K699" s="192"/>
    </row>
    <row r="700" spans="1:11" x14ac:dyDescent="0.2">
      <c r="A700" s="54" t="s">
        <v>375</v>
      </c>
      <c r="B700" s="55"/>
      <c r="C700" s="185"/>
      <c r="D700" s="186"/>
      <c r="E700" s="42"/>
      <c r="F700" s="185">
        <f>SUM(D700:E700)</f>
        <v>0</v>
      </c>
      <c r="G700" s="208"/>
      <c r="H700" s="40"/>
      <c r="I700" s="69"/>
      <c r="J700" s="212"/>
      <c r="K700" s="194"/>
    </row>
    <row r="701" spans="1:11" x14ac:dyDescent="0.2">
      <c r="A701" s="56" t="s">
        <v>320</v>
      </c>
      <c r="B701" s="57" t="e">
        <f>SUM(B693:B700)</f>
        <v>#REF!</v>
      </c>
      <c r="C701" s="209" t="e">
        <f>SUM(C693:D700)</f>
        <v>#REF!</v>
      </c>
      <c r="D701" s="210"/>
      <c r="E701" s="58"/>
      <c r="F701" s="209" t="e">
        <f>SUM(F693:F700)+F691</f>
        <v>#REF!</v>
      </c>
      <c r="G701" s="211">
        <f t="shared" ref="G701" si="46">SUM(G693:G700)</f>
        <v>0</v>
      </c>
      <c r="H701" s="59"/>
      <c r="I701" s="70" t="e">
        <f>SUM(I693:I700)</f>
        <v>#REF!</v>
      </c>
      <c r="J701" s="57" t="s">
        <v>376</v>
      </c>
      <c r="K701" s="57" t="e">
        <f>VLOOKUP($A688,'CBT Wages'!$B$6:$AF$48,6,0)</f>
        <v>#REF!</v>
      </c>
    </row>
    <row r="703" spans="1:11" ht="15.75" x14ac:dyDescent="0.2">
      <c r="A703" s="20" t="s">
        <v>337</v>
      </c>
      <c r="B703" s="21"/>
      <c r="C703" s="21"/>
      <c r="D703" s="21"/>
      <c r="E703" s="167" t="str">
        <f>+$E$1</f>
        <v>Salary Slip Oct 2019</v>
      </c>
      <c r="F703" s="167"/>
      <c r="G703" s="167"/>
      <c r="H703" s="167"/>
      <c r="I703" s="167"/>
      <c r="J703" s="167"/>
      <c r="K703" s="168"/>
    </row>
    <row r="704" spans="1:11" x14ac:dyDescent="0.2">
      <c r="A704" s="22"/>
      <c r="C704" s="23" t="s">
        <v>339</v>
      </c>
      <c r="E704" s="23"/>
      <c r="F704" s="23"/>
      <c r="G704" s="23"/>
      <c r="H704" s="23"/>
      <c r="I704" s="23"/>
      <c r="J704" s="23"/>
      <c r="K704" s="60"/>
    </row>
    <row r="705" spans="1:11" x14ac:dyDescent="0.2">
      <c r="A705" s="24" t="s">
        <v>340</v>
      </c>
      <c r="B705" s="25" t="s">
        <v>341</v>
      </c>
      <c r="C705" s="26"/>
      <c r="D705" s="27" t="s">
        <v>342</v>
      </c>
      <c r="E705" s="28" t="s">
        <v>343</v>
      </c>
      <c r="F705" s="28" t="s">
        <v>344</v>
      </c>
      <c r="G705" s="28" t="s">
        <v>345</v>
      </c>
      <c r="H705" s="29" t="s">
        <v>346</v>
      </c>
      <c r="I705" s="61" t="s">
        <v>347</v>
      </c>
      <c r="J705" s="44"/>
      <c r="K705" s="62" t="s">
        <v>348</v>
      </c>
    </row>
    <row r="706" spans="1:11" x14ac:dyDescent="0.2">
      <c r="A706" s="30" t="e">
        <f>+'CBT Wages'!#REF!</f>
        <v>#REF!</v>
      </c>
      <c r="B706" s="31" t="e">
        <f>VLOOKUP($A706,'CBT Wages'!$B$6:$AE$48,8,0)</f>
        <v>#REF!</v>
      </c>
      <c r="C706" s="26"/>
      <c r="D706" s="31" t="e">
        <f>VLOOKUP($A706,'CBT Wages'!$B$6:$AE$48,9,0)</f>
        <v>#REF!</v>
      </c>
      <c r="E706" s="31" t="e">
        <f>VLOOKUP($A706,'CBT Wages'!$B$6:$AE$48,10,0)</f>
        <v>#REF!</v>
      </c>
      <c r="F706" s="31" t="e">
        <f>VLOOKUP($A706,'CBT Wages'!$B$6:$AE$48,14,0)</f>
        <v>#REF!</v>
      </c>
      <c r="G706" s="32" t="e">
        <f>VLOOKUP($A706,'CBT Wages'!$B$6:$AE$48,5,0)</f>
        <v>#REF!</v>
      </c>
      <c r="H706" s="33" t="s">
        <v>349</v>
      </c>
      <c r="I706" s="64">
        <v>0</v>
      </c>
      <c r="J706" s="65"/>
      <c r="K706" s="64">
        <v>0</v>
      </c>
    </row>
    <row r="707" spans="1:11" x14ac:dyDescent="0.2">
      <c r="A707" s="34" t="s">
        <v>350</v>
      </c>
      <c r="B707" s="31" t="e">
        <f>VLOOKUP($A706,'CBT Wages'!$B$6:$AE$48,3,0)</f>
        <v>#REF!</v>
      </c>
      <c r="C707" s="21"/>
      <c r="D707" s="21"/>
      <c r="E707" s="35"/>
      <c r="F707" s="35"/>
      <c r="G707" s="35"/>
      <c r="H707" s="213" t="s">
        <v>351</v>
      </c>
      <c r="I707" s="187">
        <v>0</v>
      </c>
      <c r="J707" s="206"/>
      <c r="K707" s="187">
        <v>0</v>
      </c>
    </row>
    <row r="708" spans="1:11" x14ac:dyDescent="0.2">
      <c r="A708" s="36" t="s">
        <v>352</v>
      </c>
      <c r="B708" s="27" t="e">
        <f>VLOOKUP($A706,'CBT Wages'!$B$6:$AE$48,4,0)</f>
        <v>#REF!</v>
      </c>
      <c r="C708" s="21"/>
      <c r="D708" s="21"/>
      <c r="E708" s="28" t="s">
        <v>322</v>
      </c>
      <c r="F708" s="37" t="e">
        <f>VLOOKUP($A706,'CBT OT'!$B$6:$O$429,9,0)</f>
        <v>#REF!</v>
      </c>
      <c r="G708" s="38"/>
      <c r="H708" s="194"/>
      <c r="I708" s="188"/>
      <c r="J708" s="207"/>
      <c r="K708" s="188"/>
    </row>
    <row r="709" spans="1:11" x14ac:dyDescent="0.2">
      <c r="A709" s="39" t="s">
        <v>353</v>
      </c>
      <c r="B709" s="40" t="e">
        <f>VLOOKUP($A706,'CBT Wages'!$B$6:$AR$48,44,0)</f>
        <v>#REF!</v>
      </c>
      <c r="C709" s="41"/>
      <c r="D709" s="41"/>
      <c r="E709" s="35" t="s">
        <v>354</v>
      </c>
      <c r="F709" s="37" t="e">
        <f>VLOOKUP($A706,'CBT OT'!$B$6:$V$429,16,0)</f>
        <v>#REF!</v>
      </c>
      <c r="G709" s="42"/>
      <c r="H709" s="43" t="s">
        <v>355</v>
      </c>
      <c r="I709" s="66">
        <v>0</v>
      </c>
      <c r="J709" s="67"/>
      <c r="K709" s="66">
        <v>0</v>
      </c>
    </row>
    <row r="710" spans="1:11" x14ac:dyDescent="0.2">
      <c r="A710" s="169" t="s">
        <v>356</v>
      </c>
      <c r="B710" s="197"/>
      <c r="C710" s="198" t="s">
        <v>357</v>
      </c>
      <c r="D710" s="192"/>
      <c r="E710" s="45"/>
      <c r="F710" s="199" t="s">
        <v>358</v>
      </c>
      <c r="G710" s="192"/>
      <c r="H710" s="200" t="s">
        <v>359</v>
      </c>
      <c r="I710" s="201"/>
      <c r="J710" s="175" t="s">
        <v>360</v>
      </c>
      <c r="K710" s="176"/>
    </row>
    <row r="711" spans="1:11" x14ac:dyDescent="0.2">
      <c r="A711" s="46" t="s">
        <v>361</v>
      </c>
      <c r="B711" s="47" t="e">
        <f>VLOOKUP($A706,'CBT Wages'!$B$6:$AE$48,15,0)</f>
        <v>#REF!</v>
      </c>
      <c r="C711" s="31" t="e">
        <f>VLOOKUP($A706,'CBT Wages'!$B$6:$AE$48,20,0)</f>
        <v>#REF!</v>
      </c>
      <c r="D711" s="48"/>
      <c r="E711" s="49"/>
      <c r="F711" s="177" t="e">
        <f>SUM(C711:E711)</f>
        <v>#REF!</v>
      </c>
      <c r="G711" s="202"/>
      <c r="H711" s="34" t="s">
        <v>362</v>
      </c>
      <c r="I711" s="26" t="e">
        <f>VLOOKUP($A706,'CBT Wages'!$B$6:$AE$48,29,0)</f>
        <v>#REF!</v>
      </c>
      <c r="J711" s="203"/>
      <c r="K711" s="180"/>
    </row>
    <row r="712" spans="1:11" ht="14.25" x14ac:dyDescent="0.2">
      <c r="A712" s="46" t="s">
        <v>363</v>
      </c>
      <c r="B712" s="50" t="e">
        <f>VLOOKUP($A706,'CBT Wages'!$B$6:$AE$48,16,0)</f>
        <v>#REF!</v>
      </c>
      <c r="C712" s="51" t="e">
        <f>VLOOKUP($A706,'CBT Wages'!$B$6:$AE$48,21,0)</f>
        <v>#REF!</v>
      </c>
      <c r="D712" s="52"/>
      <c r="E712" s="38"/>
      <c r="F712" s="181" t="e">
        <f>SUM(C712:E712)</f>
        <v>#REF!</v>
      </c>
      <c r="G712" s="204"/>
      <c r="H712" s="36" t="s">
        <v>364</v>
      </c>
      <c r="I712" s="68" t="e">
        <f>VLOOKUP($A706,'CBT Wages'!$B$6:$AE$48,28,0)</f>
        <v>#REF!</v>
      </c>
      <c r="J712" s="205" t="e">
        <f>F719-I719</f>
        <v>#REF!</v>
      </c>
      <c r="K712" s="184"/>
    </row>
    <row r="713" spans="1:11" x14ac:dyDescent="0.2">
      <c r="A713" s="46" t="s">
        <v>365</v>
      </c>
      <c r="B713" s="50" t="e">
        <f>VLOOKUP($A706,'CBT Wages'!$B$6:$AE$48,17,0)</f>
        <v>#REF!</v>
      </c>
      <c r="C713" s="51" t="e">
        <f>VLOOKUP($A706,'CBT Wages'!$B$6:$AE$48,22,0)</f>
        <v>#REF!</v>
      </c>
      <c r="D713" s="52"/>
      <c r="E713" s="38"/>
      <c r="F713" s="181" t="e">
        <f>SUM(C713:E713)</f>
        <v>#REF!</v>
      </c>
      <c r="G713" s="204"/>
      <c r="H713" s="36" t="s">
        <v>366</v>
      </c>
      <c r="I713" s="68" t="e">
        <f>VLOOKUP($A706,'CBT Wages'!$B$6:$AE$48,30,0)</f>
        <v>#REF!</v>
      </c>
      <c r="J713" s="201" t="s">
        <v>367</v>
      </c>
      <c r="K713" s="190"/>
    </row>
    <row r="714" spans="1:11" x14ac:dyDescent="0.2">
      <c r="A714" s="46" t="s">
        <v>368</v>
      </c>
      <c r="B714" s="50">
        <v>0</v>
      </c>
      <c r="C714" s="51">
        <v>0</v>
      </c>
      <c r="D714" s="52"/>
      <c r="E714" s="38"/>
      <c r="F714" s="181">
        <f>SUM(D714:E714)</f>
        <v>0</v>
      </c>
      <c r="G714" s="204"/>
      <c r="H714" s="36" t="s">
        <v>369</v>
      </c>
      <c r="I714" s="68"/>
      <c r="J714" s="198"/>
      <c r="K714" s="192"/>
    </row>
    <row r="715" spans="1:11" x14ac:dyDescent="0.2">
      <c r="A715" s="46" t="s">
        <v>370</v>
      </c>
      <c r="B715" s="50" t="e">
        <f>VLOOKUP($A706,'CBT Wages'!$B$6:$AE$48,18,0)</f>
        <v>#REF!</v>
      </c>
      <c r="C715" s="51" t="e">
        <f>VLOOKUP($A706,'CBT Wages'!$B$6:$AE$48,23,0)</f>
        <v>#REF!</v>
      </c>
      <c r="D715" s="52"/>
      <c r="E715" s="38"/>
      <c r="F715" s="181" t="e">
        <f>SUM(C715:E715)</f>
        <v>#REF!</v>
      </c>
      <c r="G715" s="204"/>
      <c r="H715" s="36" t="s">
        <v>371</v>
      </c>
      <c r="I715" s="68"/>
      <c r="J715" s="198"/>
      <c r="K715" s="192"/>
    </row>
    <row r="716" spans="1:11" x14ac:dyDescent="0.2">
      <c r="A716" s="46" t="s">
        <v>372</v>
      </c>
      <c r="B716" s="53">
        <v>0</v>
      </c>
      <c r="C716" s="51" t="e">
        <f>VLOOKUP($A706,'CBT Wages'!$B$6:$AE$48,25,0)</f>
        <v>#REF!</v>
      </c>
      <c r="D716" s="52"/>
      <c r="E716" s="38"/>
      <c r="F716" s="181" t="e">
        <f>SUM(C716:E716)</f>
        <v>#REF!</v>
      </c>
      <c r="G716" s="204"/>
      <c r="H716" s="51"/>
      <c r="I716" s="68"/>
      <c r="J716" s="198"/>
      <c r="K716" s="192"/>
    </row>
    <row r="717" spans="1:11" x14ac:dyDescent="0.2">
      <c r="A717" s="46" t="s">
        <v>374</v>
      </c>
      <c r="B717" s="53">
        <v>0</v>
      </c>
      <c r="C717" s="51" t="e">
        <f>VLOOKUP($A706,'CBT Wages'!$B$6:$AE$48,26,0)</f>
        <v>#REF!</v>
      </c>
      <c r="D717" s="52"/>
      <c r="E717" s="38"/>
      <c r="F717" s="181" t="e">
        <f>SUM(C717:E717)</f>
        <v>#REF!</v>
      </c>
      <c r="G717" s="204"/>
      <c r="H717" s="51"/>
      <c r="I717" s="68"/>
      <c r="J717" s="198"/>
      <c r="K717" s="192"/>
    </row>
    <row r="718" spans="1:11" x14ac:dyDescent="0.2">
      <c r="A718" s="54" t="s">
        <v>375</v>
      </c>
      <c r="B718" s="55"/>
      <c r="C718" s="185"/>
      <c r="D718" s="186"/>
      <c r="E718" s="42"/>
      <c r="F718" s="185">
        <f>SUM(D718:E718)</f>
        <v>0</v>
      </c>
      <c r="G718" s="208"/>
      <c r="H718" s="40"/>
      <c r="I718" s="69"/>
      <c r="J718" s="212"/>
      <c r="K718" s="194"/>
    </row>
    <row r="719" spans="1:11" x14ac:dyDescent="0.2">
      <c r="A719" s="56" t="s">
        <v>320</v>
      </c>
      <c r="B719" s="57" t="e">
        <f>SUM(B711:B718)</f>
        <v>#REF!</v>
      </c>
      <c r="C719" s="209" t="e">
        <f>SUM(C711:D718)</f>
        <v>#REF!</v>
      </c>
      <c r="D719" s="210"/>
      <c r="E719" s="58"/>
      <c r="F719" s="209" t="e">
        <f>SUM(F711:F718)+F709</f>
        <v>#REF!</v>
      </c>
      <c r="G719" s="211">
        <f t="shared" ref="G719" si="47">SUM(G711:G718)</f>
        <v>0</v>
      </c>
      <c r="H719" s="59"/>
      <c r="I719" s="70" t="e">
        <f>SUM(I711:I718)</f>
        <v>#REF!</v>
      </c>
      <c r="J719" s="57" t="s">
        <v>376</v>
      </c>
      <c r="K719" s="57" t="e">
        <f>VLOOKUP($A706,'CBT Wages'!$B$6:$AF$48,6,0)</f>
        <v>#REF!</v>
      </c>
    </row>
    <row r="721" spans="1:11" ht="15.75" x14ac:dyDescent="0.2">
      <c r="A721" s="20" t="s">
        <v>337</v>
      </c>
      <c r="B721" s="21"/>
      <c r="C721" s="21"/>
      <c r="D721" s="21"/>
      <c r="E721" s="167" t="str">
        <f>+$E$1</f>
        <v>Salary Slip Oct 2019</v>
      </c>
      <c r="F721" s="167"/>
      <c r="G721" s="167"/>
      <c r="H721" s="167"/>
      <c r="I721" s="167"/>
      <c r="J721" s="167"/>
      <c r="K721" s="168"/>
    </row>
    <row r="722" spans="1:11" x14ac:dyDescent="0.2">
      <c r="A722" s="22"/>
      <c r="C722" s="23" t="s">
        <v>339</v>
      </c>
      <c r="E722" s="23"/>
      <c r="F722" s="23"/>
      <c r="G722" s="23"/>
      <c r="H722" s="23"/>
      <c r="I722" s="23"/>
      <c r="J722" s="23"/>
      <c r="K722" s="60"/>
    </row>
    <row r="723" spans="1:11" x14ac:dyDescent="0.2">
      <c r="A723" s="24" t="s">
        <v>340</v>
      </c>
      <c r="B723" s="25" t="s">
        <v>341</v>
      </c>
      <c r="C723" s="26"/>
      <c r="D723" s="27" t="s">
        <v>342</v>
      </c>
      <c r="E723" s="28" t="s">
        <v>343</v>
      </c>
      <c r="F723" s="28" t="s">
        <v>344</v>
      </c>
      <c r="G723" s="28" t="s">
        <v>345</v>
      </c>
      <c r="H723" s="29" t="s">
        <v>346</v>
      </c>
      <c r="I723" s="61" t="s">
        <v>347</v>
      </c>
      <c r="J723" s="44"/>
      <c r="K723" s="62" t="s">
        <v>348</v>
      </c>
    </row>
    <row r="724" spans="1:11" x14ac:dyDescent="0.2">
      <c r="A724" s="30" t="e">
        <f>+'CBT Wages'!#REF!</f>
        <v>#REF!</v>
      </c>
      <c r="B724" s="31" t="e">
        <f>VLOOKUP($A724,'CBT Wages'!$B$6:$AE$48,8,0)</f>
        <v>#REF!</v>
      </c>
      <c r="C724" s="26"/>
      <c r="D724" s="31" t="e">
        <f>VLOOKUP($A724,'CBT Wages'!$B$6:$AE$48,9,0)</f>
        <v>#REF!</v>
      </c>
      <c r="E724" s="31" t="e">
        <f>VLOOKUP($A724,'CBT Wages'!$B$6:$AE$48,10,0)</f>
        <v>#REF!</v>
      </c>
      <c r="F724" s="31" t="e">
        <f>VLOOKUP($A724,'CBT Wages'!$B$6:$AE$48,14,0)</f>
        <v>#REF!</v>
      </c>
      <c r="G724" s="32" t="e">
        <f>VLOOKUP($A724,'CBT Wages'!$B$6:$AE$48,5,0)</f>
        <v>#REF!</v>
      </c>
      <c r="H724" s="33" t="s">
        <v>349</v>
      </c>
      <c r="I724" s="64">
        <v>0</v>
      </c>
      <c r="J724" s="65"/>
      <c r="K724" s="64">
        <v>0</v>
      </c>
    </row>
    <row r="725" spans="1:11" x14ac:dyDescent="0.2">
      <c r="A725" s="34" t="s">
        <v>350</v>
      </c>
      <c r="B725" s="31" t="e">
        <f>VLOOKUP($A724,'CBT Wages'!$B$6:$AE$48,3,0)</f>
        <v>#REF!</v>
      </c>
      <c r="C725" s="21"/>
      <c r="D725" s="21"/>
      <c r="E725" s="35"/>
      <c r="F725" s="35"/>
      <c r="G725" s="35"/>
      <c r="H725" s="213" t="s">
        <v>351</v>
      </c>
      <c r="I725" s="187">
        <v>0</v>
      </c>
      <c r="J725" s="206"/>
      <c r="K725" s="187">
        <v>0</v>
      </c>
    </row>
    <row r="726" spans="1:11" x14ac:dyDescent="0.2">
      <c r="A726" s="36" t="s">
        <v>352</v>
      </c>
      <c r="B726" s="27" t="e">
        <f>VLOOKUP($A724,'CBT Wages'!$B$6:$AE$48,4,0)</f>
        <v>#REF!</v>
      </c>
      <c r="C726" s="21"/>
      <c r="D726" s="21"/>
      <c r="E726" s="28" t="s">
        <v>322</v>
      </c>
      <c r="F726" s="37" t="e">
        <f>VLOOKUP($A724,'CBT OT'!$B$6:$O$429,9,0)</f>
        <v>#REF!</v>
      </c>
      <c r="G726" s="38"/>
      <c r="H726" s="194"/>
      <c r="I726" s="188"/>
      <c r="J726" s="207"/>
      <c r="K726" s="188"/>
    </row>
    <row r="727" spans="1:11" x14ac:dyDescent="0.2">
      <c r="A727" s="39" t="s">
        <v>353</v>
      </c>
      <c r="B727" s="40" t="e">
        <f>VLOOKUP($A724,'CBT Wages'!$B$6:$AR$48,44,0)</f>
        <v>#REF!</v>
      </c>
      <c r="C727" s="41"/>
      <c r="D727" s="41"/>
      <c r="E727" s="35" t="s">
        <v>354</v>
      </c>
      <c r="F727" s="37" t="e">
        <f>VLOOKUP($A724,'CBT OT'!$B$6:$V$429,16,0)</f>
        <v>#REF!</v>
      </c>
      <c r="G727" s="42"/>
      <c r="H727" s="43" t="s">
        <v>355</v>
      </c>
      <c r="I727" s="66">
        <v>0</v>
      </c>
      <c r="J727" s="67"/>
      <c r="K727" s="66">
        <v>0</v>
      </c>
    </row>
    <row r="728" spans="1:11" x14ac:dyDescent="0.2">
      <c r="A728" s="169" t="s">
        <v>356</v>
      </c>
      <c r="B728" s="197"/>
      <c r="C728" s="198" t="s">
        <v>357</v>
      </c>
      <c r="D728" s="192"/>
      <c r="E728" s="45"/>
      <c r="F728" s="199" t="s">
        <v>358</v>
      </c>
      <c r="G728" s="192"/>
      <c r="H728" s="200" t="s">
        <v>359</v>
      </c>
      <c r="I728" s="201"/>
      <c r="J728" s="175" t="s">
        <v>360</v>
      </c>
      <c r="K728" s="176"/>
    </row>
    <row r="729" spans="1:11" x14ac:dyDescent="0.2">
      <c r="A729" s="46" t="s">
        <v>361</v>
      </c>
      <c r="B729" s="47" t="e">
        <f>VLOOKUP($A724,'CBT Wages'!$B$6:$AE$48,15,0)</f>
        <v>#REF!</v>
      </c>
      <c r="C729" s="31" t="e">
        <f>VLOOKUP($A724,'CBT Wages'!$B$6:$AE$48,20,0)</f>
        <v>#REF!</v>
      </c>
      <c r="D729" s="48"/>
      <c r="E729" s="49"/>
      <c r="F729" s="177" t="e">
        <f>SUM(C729:E729)</f>
        <v>#REF!</v>
      </c>
      <c r="G729" s="202"/>
      <c r="H729" s="34" t="s">
        <v>362</v>
      </c>
      <c r="I729" s="26" t="e">
        <f>VLOOKUP($A724,'CBT Wages'!$B$6:$AE$48,29,0)</f>
        <v>#REF!</v>
      </c>
      <c r="J729" s="203"/>
      <c r="K729" s="180"/>
    </row>
    <row r="730" spans="1:11" ht="14.25" x14ac:dyDescent="0.2">
      <c r="A730" s="46" t="s">
        <v>363</v>
      </c>
      <c r="B730" s="50" t="e">
        <f>VLOOKUP($A724,'CBT Wages'!$B$6:$AE$48,16,0)</f>
        <v>#REF!</v>
      </c>
      <c r="C730" s="51" t="e">
        <f>VLOOKUP($A724,'CBT Wages'!$B$6:$AE$48,21,0)</f>
        <v>#REF!</v>
      </c>
      <c r="D730" s="52"/>
      <c r="E730" s="38"/>
      <c r="F730" s="181" t="e">
        <f>SUM(C730:E730)</f>
        <v>#REF!</v>
      </c>
      <c r="G730" s="204"/>
      <c r="H730" s="36" t="s">
        <v>364</v>
      </c>
      <c r="I730" s="68" t="e">
        <f>VLOOKUP($A724,'CBT Wages'!$B$6:$AE$48,28,0)</f>
        <v>#REF!</v>
      </c>
      <c r="J730" s="205" t="e">
        <f>F737-I737</f>
        <v>#REF!</v>
      </c>
      <c r="K730" s="184"/>
    </row>
    <row r="731" spans="1:11" x14ac:dyDescent="0.2">
      <c r="A731" s="46" t="s">
        <v>365</v>
      </c>
      <c r="B731" s="50" t="e">
        <f>VLOOKUP($A724,'CBT Wages'!$B$6:$AE$48,17,0)</f>
        <v>#REF!</v>
      </c>
      <c r="C731" s="51" t="e">
        <f>VLOOKUP($A724,'CBT Wages'!$B$6:$AE$48,22,0)</f>
        <v>#REF!</v>
      </c>
      <c r="D731" s="52"/>
      <c r="E731" s="38"/>
      <c r="F731" s="181" t="e">
        <f>SUM(C731:E731)</f>
        <v>#REF!</v>
      </c>
      <c r="G731" s="204"/>
      <c r="H731" s="36" t="s">
        <v>366</v>
      </c>
      <c r="I731" s="68" t="e">
        <f>VLOOKUP($A724,'CBT Wages'!$B$6:$AE$48,30,0)</f>
        <v>#REF!</v>
      </c>
      <c r="J731" s="201" t="s">
        <v>367</v>
      </c>
      <c r="K731" s="190"/>
    </row>
    <row r="732" spans="1:11" x14ac:dyDescent="0.2">
      <c r="A732" s="46" t="s">
        <v>368</v>
      </c>
      <c r="B732" s="50">
        <v>0</v>
      </c>
      <c r="C732" s="51">
        <v>0</v>
      </c>
      <c r="D732" s="52"/>
      <c r="E732" s="38"/>
      <c r="F732" s="181">
        <f>SUM(D732:E732)</f>
        <v>0</v>
      </c>
      <c r="G732" s="204"/>
      <c r="H732" s="36" t="s">
        <v>369</v>
      </c>
      <c r="I732" s="68"/>
      <c r="J732" s="198"/>
      <c r="K732" s="192"/>
    </row>
    <row r="733" spans="1:11" x14ac:dyDescent="0.2">
      <c r="A733" s="46" t="s">
        <v>370</v>
      </c>
      <c r="B733" s="50" t="e">
        <f>VLOOKUP($A724,'CBT Wages'!$B$6:$AE$48,18,0)</f>
        <v>#REF!</v>
      </c>
      <c r="C733" s="51" t="e">
        <f>VLOOKUP($A724,'CBT Wages'!$B$6:$AE$48,23,0)</f>
        <v>#REF!</v>
      </c>
      <c r="D733" s="52"/>
      <c r="E733" s="38"/>
      <c r="F733" s="181" t="e">
        <f>SUM(C733:E733)</f>
        <v>#REF!</v>
      </c>
      <c r="G733" s="204"/>
      <c r="H733" s="36" t="s">
        <v>371</v>
      </c>
      <c r="I733" s="68"/>
      <c r="J733" s="198"/>
      <c r="K733" s="192"/>
    </row>
    <row r="734" spans="1:11" x14ac:dyDescent="0.2">
      <c r="A734" s="46" t="s">
        <v>372</v>
      </c>
      <c r="B734" s="53">
        <v>0</v>
      </c>
      <c r="C734" s="51" t="e">
        <f>VLOOKUP($A724,'CBT Wages'!$B$6:$AE$48,25,0)</f>
        <v>#REF!</v>
      </c>
      <c r="D734" s="52"/>
      <c r="E734" s="38"/>
      <c r="F734" s="181" t="e">
        <f>SUM(C734:E734)</f>
        <v>#REF!</v>
      </c>
      <c r="G734" s="204"/>
      <c r="H734" s="51"/>
      <c r="I734" s="68"/>
      <c r="J734" s="198"/>
      <c r="K734" s="192"/>
    </row>
    <row r="735" spans="1:11" x14ac:dyDescent="0.2">
      <c r="A735" s="46" t="s">
        <v>374</v>
      </c>
      <c r="B735" s="53">
        <v>0</v>
      </c>
      <c r="C735" s="51" t="e">
        <f>VLOOKUP($A724,'CBT Wages'!$B$6:$AE$48,26,0)</f>
        <v>#REF!</v>
      </c>
      <c r="D735" s="52"/>
      <c r="E735" s="38"/>
      <c r="F735" s="181" t="e">
        <f>SUM(C735:E735)</f>
        <v>#REF!</v>
      </c>
      <c r="G735" s="204"/>
      <c r="H735" s="51"/>
      <c r="I735" s="68"/>
      <c r="J735" s="198"/>
      <c r="K735" s="192"/>
    </row>
    <row r="736" spans="1:11" x14ac:dyDescent="0.2">
      <c r="A736" s="54" t="s">
        <v>375</v>
      </c>
      <c r="B736" s="55"/>
      <c r="C736" s="185"/>
      <c r="D736" s="186"/>
      <c r="E736" s="42"/>
      <c r="F736" s="185">
        <f>SUM(D736:E736)</f>
        <v>0</v>
      </c>
      <c r="G736" s="208"/>
      <c r="H736" s="40"/>
      <c r="I736" s="69"/>
      <c r="J736" s="212"/>
      <c r="K736" s="194"/>
    </row>
    <row r="737" spans="1:11" x14ac:dyDescent="0.2">
      <c r="A737" s="56" t="s">
        <v>320</v>
      </c>
      <c r="B737" s="57" t="e">
        <f>SUM(B729:B736)</f>
        <v>#REF!</v>
      </c>
      <c r="C737" s="209" t="e">
        <f>SUM(C729:D736)</f>
        <v>#REF!</v>
      </c>
      <c r="D737" s="210"/>
      <c r="E737" s="58"/>
      <c r="F737" s="209" t="e">
        <f>SUM(F729:F736)+F727</f>
        <v>#REF!</v>
      </c>
      <c r="G737" s="211">
        <f t="shared" ref="G737" si="48">SUM(G729:G736)</f>
        <v>0</v>
      </c>
      <c r="H737" s="59"/>
      <c r="I737" s="70" t="e">
        <f>SUM(I729:I736)</f>
        <v>#REF!</v>
      </c>
      <c r="J737" s="57" t="s">
        <v>376</v>
      </c>
      <c r="K737" s="57" t="e">
        <f>VLOOKUP($A724,'CBT Wages'!$B$6:$AF$48,6,0)</f>
        <v>#REF!</v>
      </c>
    </row>
    <row r="739" spans="1:11" ht="15.75" x14ac:dyDescent="0.2">
      <c r="A739" s="20" t="s">
        <v>337</v>
      </c>
      <c r="B739" s="21"/>
      <c r="C739" s="21"/>
      <c r="D739" s="21"/>
      <c r="E739" s="167" t="str">
        <f>+$E$1</f>
        <v>Salary Slip Oct 2019</v>
      </c>
      <c r="F739" s="167"/>
      <c r="G739" s="167"/>
      <c r="H739" s="167"/>
      <c r="I739" s="167"/>
      <c r="J739" s="167"/>
      <c r="K739" s="168"/>
    </row>
    <row r="740" spans="1:11" x14ac:dyDescent="0.2">
      <c r="A740" s="22"/>
      <c r="C740" s="23" t="s">
        <v>339</v>
      </c>
      <c r="E740" s="23"/>
      <c r="F740" s="23"/>
      <c r="G740" s="23"/>
      <c r="H740" s="23"/>
      <c r="I740" s="23"/>
      <c r="J740" s="23"/>
      <c r="K740" s="60"/>
    </row>
    <row r="741" spans="1:11" x14ac:dyDescent="0.2">
      <c r="A741" s="24" t="s">
        <v>340</v>
      </c>
      <c r="B741" s="25" t="s">
        <v>341</v>
      </c>
      <c r="C741" s="26"/>
      <c r="D741" s="27" t="s">
        <v>342</v>
      </c>
      <c r="E741" s="28" t="s">
        <v>343</v>
      </c>
      <c r="F741" s="28" t="s">
        <v>344</v>
      </c>
      <c r="G741" s="28" t="s">
        <v>345</v>
      </c>
      <c r="H741" s="29" t="s">
        <v>346</v>
      </c>
      <c r="I741" s="61" t="s">
        <v>347</v>
      </c>
      <c r="J741" s="44"/>
      <c r="K741" s="62" t="s">
        <v>348</v>
      </c>
    </row>
    <row r="742" spans="1:11" x14ac:dyDescent="0.2">
      <c r="A742" s="30" t="e">
        <f>+'CBT Wages'!#REF!</f>
        <v>#REF!</v>
      </c>
      <c r="B742" s="31" t="e">
        <f>VLOOKUP($A742,'CBT Wages'!$B$6:$AE$48,8,0)</f>
        <v>#REF!</v>
      </c>
      <c r="C742" s="26"/>
      <c r="D742" s="31" t="e">
        <f>VLOOKUP($A742,'CBT Wages'!$B$6:$AE$48,9,0)</f>
        <v>#REF!</v>
      </c>
      <c r="E742" s="31" t="e">
        <f>VLOOKUP($A742,'CBT Wages'!$B$6:$AE$48,10,0)</f>
        <v>#REF!</v>
      </c>
      <c r="F742" s="31" t="e">
        <f>VLOOKUP($A742,'CBT Wages'!$B$6:$AE$48,14,0)</f>
        <v>#REF!</v>
      </c>
      <c r="G742" s="32" t="e">
        <f>VLOOKUP($A742,'CBT Wages'!$B$6:$AE$48,5,0)</f>
        <v>#REF!</v>
      </c>
      <c r="H742" s="33" t="s">
        <v>349</v>
      </c>
      <c r="I742" s="64">
        <v>0</v>
      </c>
      <c r="J742" s="65"/>
      <c r="K742" s="64">
        <v>0</v>
      </c>
    </row>
    <row r="743" spans="1:11" x14ac:dyDescent="0.2">
      <c r="A743" s="34" t="s">
        <v>350</v>
      </c>
      <c r="B743" s="31" t="e">
        <f>VLOOKUP($A742,'CBT Wages'!$B$6:$AE$48,3,0)</f>
        <v>#REF!</v>
      </c>
      <c r="C743" s="21"/>
      <c r="D743" s="21"/>
      <c r="E743" s="35"/>
      <c r="F743" s="35"/>
      <c r="G743" s="35"/>
      <c r="H743" s="213" t="s">
        <v>351</v>
      </c>
      <c r="I743" s="187">
        <v>0</v>
      </c>
      <c r="J743" s="206"/>
      <c r="K743" s="187">
        <v>0</v>
      </c>
    </row>
    <row r="744" spans="1:11" x14ac:dyDescent="0.2">
      <c r="A744" s="36" t="s">
        <v>352</v>
      </c>
      <c r="B744" s="27" t="e">
        <f>VLOOKUP($A742,'CBT Wages'!$B$6:$AE$48,4,0)</f>
        <v>#REF!</v>
      </c>
      <c r="C744" s="21"/>
      <c r="D744" s="21"/>
      <c r="E744" s="28" t="s">
        <v>322</v>
      </c>
      <c r="F744" s="37" t="e">
        <f>VLOOKUP($A742,'CBT OT'!$B$6:$O$429,9,0)</f>
        <v>#REF!</v>
      </c>
      <c r="G744" s="38"/>
      <c r="H744" s="194"/>
      <c r="I744" s="188"/>
      <c r="J744" s="207"/>
      <c r="K744" s="188"/>
    </row>
    <row r="745" spans="1:11" x14ac:dyDescent="0.2">
      <c r="A745" s="39" t="s">
        <v>353</v>
      </c>
      <c r="B745" s="40" t="e">
        <f>VLOOKUP($A742,'CBT Wages'!$B$6:$AR$48,44,0)</f>
        <v>#REF!</v>
      </c>
      <c r="C745" s="41"/>
      <c r="D745" s="41"/>
      <c r="E745" s="35" t="s">
        <v>354</v>
      </c>
      <c r="F745" s="37" t="e">
        <f>VLOOKUP($A742,'CBT OT'!$B$6:$V$429,16,0)</f>
        <v>#REF!</v>
      </c>
      <c r="G745" s="42"/>
      <c r="H745" s="43" t="s">
        <v>355</v>
      </c>
      <c r="I745" s="66">
        <v>0</v>
      </c>
      <c r="J745" s="67"/>
      <c r="K745" s="66">
        <v>0</v>
      </c>
    </row>
    <row r="746" spans="1:11" x14ac:dyDescent="0.2">
      <c r="A746" s="169" t="s">
        <v>356</v>
      </c>
      <c r="B746" s="197"/>
      <c r="C746" s="198" t="s">
        <v>357</v>
      </c>
      <c r="D746" s="192"/>
      <c r="E746" s="45"/>
      <c r="F746" s="199" t="s">
        <v>358</v>
      </c>
      <c r="G746" s="192"/>
      <c r="H746" s="200" t="s">
        <v>359</v>
      </c>
      <c r="I746" s="201"/>
      <c r="J746" s="175" t="s">
        <v>360</v>
      </c>
      <c r="K746" s="176"/>
    </row>
    <row r="747" spans="1:11" x14ac:dyDescent="0.2">
      <c r="A747" s="46" t="s">
        <v>361</v>
      </c>
      <c r="B747" s="47" t="e">
        <f>VLOOKUP($A742,'CBT Wages'!$B$6:$AE$48,15,0)</f>
        <v>#REF!</v>
      </c>
      <c r="C747" s="31" t="e">
        <f>VLOOKUP($A742,'CBT Wages'!$B$6:$AE$48,20,0)</f>
        <v>#REF!</v>
      </c>
      <c r="D747" s="48"/>
      <c r="E747" s="49"/>
      <c r="F747" s="177" t="e">
        <f>SUM(C747:E747)</f>
        <v>#REF!</v>
      </c>
      <c r="G747" s="202"/>
      <c r="H747" s="34" t="s">
        <v>362</v>
      </c>
      <c r="I747" s="26" t="e">
        <f>VLOOKUP($A742,'CBT Wages'!$B$6:$AE$48,29,0)</f>
        <v>#REF!</v>
      </c>
      <c r="J747" s="203"/>
      <c r="K747" s="180"/>
    </row>
    <row r="748" spans="1:11" ht="14.25" x14ac:dyDescent="0.2">
      <c r="A748" s="46" t="s">
        <v>363</v>
      </c>
      <c r="B748" s="50" t="e">
        <f>VLOOKUP($A742,'CBT Wages'!$B$6:$AE$48,16,0)</f>
        <v>#REF!</v>
      </c>
      <c r="C748" s="51" t="e">
        <f>VLOOKUP($A742,'CBT Wages'!$B$6:$AE$48,21,0)</f>
        <v>#REF!</v>
      </c>
      <c r="D748" s="52"/>
      <c r="E748" s="38"/>
      <c r="F748" s="181" t="e">
        <f>SUM(C748:E748)</f>
        <v>#REF!</v>
      </c>
      <c r="G748" s="204"/>
      <c r="H748" s="36" t="s">
        <v>364</v>
      </c>
      <c r="I748" s="68" t="e">
        <f>VLOOKUP($A742,'CBT Wages'!$B$6:$AE$48,28,0)</f>
        <v>#REF!</v>
      </c>
      <c r="J748" s="205" t="e">
        <f>F755-I755</f>
        <v>#REF!</v>
      </c>
      <c r="K748" s="184"/>
    </row>
    <row r="749" spans="1:11" x14ac:dyDescent="0.2">
      <c r="A749" s="46" t="s">
        <v>365</v>
      </c>
      <c r="B749" s="50" t="e">
        <f>VLOOKUP($A742,'CBT Wages'!$B$6:$AE$48,17,0)</f>
        <v>#REF!</v>
      </c>
      <c r="C749" s="51" t="e">
        <f>VLOOKUP($A742,'CBT Wages'!$B$6:$AE$48,22,0)</f>
        <v>#REF!</v>
      </c>
      <c r="D749" s="52"/>
      <c r="E749" s="38"/>
      <c r="F749" s="181" t="e">
        <f>SUM(C749:E749)</f>
        <v>#REF!</v>
      </c>
      <c r="G749" s="204"/>
      <c r="H749" s="36" t="s">
        <v>366</v>
      </c>
      <c r="I749" s="68" t="e">
        <f>VLOOKUP($A742,'CBT Wages'!$B$6:$AE$48,30,0)</f>
        <v>#REF!</v>
      </c>
      <c r="J749" s="201" t="s">
        <v>367</v>
      </c>
      <c r="K749" s="190"/>
    </row>
    <row r="750" spans="1:11" x14ac:dyDescent="0.2">
      <c r="A750" s="46" t="s">
        <v>368</v>
      </c>
      <c r="B750" s="50">
        <v>0</v>
      </c>
      <c r="C750" s="51">
        <v>0</v>
      </c>
      <c r="D750" s="52"/>
      <c r="E750" s="38"/>
      <c r="F750" s="181">
        <f>SUM(D750:E750)</f>
        <v>0</v>
      </c>
      <c r="G750" s="204"/>
      <c r="H750" s="36" t="s">
        <v>369</v>
      </c>
      <c r="I750" s="68"/>
      <c r="J750" s="198"/>
      <c r="K750" s="192"/>
    </row>
    <row r="751" spans="1:11" x14ac:dyDescent="0.2">
      <c r="A751" s="46" t="s">
        <v>370</v>
      </c>
      <c r="B751" s="50" t="e">
        <f>VLOOKUP($A742,'CBT Wages'!$B$6:$AE$48,18,0)</f>
        <v>#REF!</v>
      </c>
      <c r="C751" s="51" t="e">
        <f>VLOOKUP($A742,'CBT Wages'!$B$6:$AE$48,23,0)</f>
        <v>#REF!</v>
      </c>
      <c r="D751" s="52"/>
      <c r="E751" s="38"/>
      <c r="F751" s="181" t="e">
        <f>SUM(C751:E751)</f>
        <v>#REF!</v>
      </c>
      <c r="G751" s="204"/>
      <c r="H751" s="36" t="s">
        <v>371</v>
      </c>
      <c r="I751" s="68"/>
      <c r="J751" s="198"/>
      <c r="K751" s="192"/>
    </row>
    <row r="752" spans="1:11" x14ac:dyDescent="0.2">
      <c r="A752" s="46" t="s">
        <v>372</v>
      </c>
      <c r="B752" s="53">
        <v>0</v>
      </c>
      <c r="C752" s="51" t="e">
        <f>VLOOKUP($A742,'CBT Wages'!$B$6:$AE$48,25,0)</f>
        <v>#REF!</v>
      </c>
      <c r="D752" s="52"/>
      <c r="E752" s="38"/>
      <c r="F752" s="181" t="e">
        <f>SUM(C752:E752)</f>
        <v>#REF!</v>
      </c>
      <c r="G752" s="204"/>
      <c r="H752" s="51"/>
      <c r="I752" s="68"/>
      <c r="J752" s="198"/>
      <c r="K752" s="192"/>
    </row>
    <row r="753" spans="1:11" x14ac:dyDescent="0.2">
      <c r="A753" s="46" t="s">
        <v>374</v>
      </c>
      <c r="B753" s="53">
        <v>0</v>
      </c>
      <c r="C753" s="51" t="e">
        <f>VLOOKUP($A742,'CBT Wages'!$B$6:$AE$48,26,0)</f>
        <v>#REF!</v>
      </c>
      <c r="D753" s="52"/>
      <c r="E753" s="38"/>
      <c r="F753" s="181" t="e">
        <f>SUM(C753:E753)</f>
        <v>#REF!</v>
      </c>
      <c r="G753" s="204"/>
      <c r="H753" s="51"/>
      <c r="I753" s="68"/>
      <c r="J753" s="198"/>
      <c r="K753" s="192"/>
    </row>
    <row r="754" spans="1:11" x14ac:dyDescent="0.2">
      <c r="A754" s="54" t="s">
        <v>375</v>
      </c>
      <c r="B754" s="55"/>
      <c r="C754" s="185"/>
      <c r="D754" s="186"/>
      <c r="E754" s="42"/>
      <c r="F754" s="185">
        <f>SUM(D754:E754)</f>
        <v>0</v>
      </c>
      <c r="G754" s="208"/>
      <c r="H754" s="40"/>
      <c r="I754" s="69"/>
      <c r="J754" s="212"/>
      <c r="K754" s="194"/>
    </row>
    <row r="755" spans="1:11" x14ac:dyDescent="0.2">
      <c r="A755" s="56" t="s">
        <v>320</v>
      </c>
      <c r="B755" s="57" t="e">
        <f>SUM(B747:B754)</f>
        <v>#REF!</v>
      </c>
      <c r="C755" s="209" t="e">
        <f>SUM(C747:D754)</f>
        <v>#REF!</v>
      </c>
      <c r="D755" s="210"/>
      <c r="E755" s="58"/>
      <c r="F755" s="209" t="e">
        <f>SUM(F747:F754)+F745</f>
        <v>#REF!</v>
      </c>
      <c r="G755" s="211">
        <f t="shared" ref="G755" si="49">SUM(G747:G754)</f>
        <v>0</v>
      </c>
      <c r="H755" s="59"/>
      <c r="I755" s="70" t="e">
        <f>SUM(I747:I754)</f>
        <v>#REF!</v>
      </c>
      <c r="J755" s="57" t="s">
        <v>376</v>
      </c>
      <c r="K755" s="57" t="e">
        <f>VLOOKUP($A742,'CBT Wages'!$B$6:$AF$48,6,0)</f>
        <v>#REF!</v>
      </c>
    </row>
    <row r="757" spans="1:11" ht="15.75" x14ac:dyDescent="0.2">
      <c r="A757" s="20" t="s">
        <v>337</v>
      </c>
      <c r="B757" s="21"/>
      <c r="C757" s="21"/>
      <c r="D757" s="21"/>
      <c r="E757" s="167" t="str">
        <f>+$E$1</f>
        <v>Salary Slip Oct 2019</v>
      </c>
      <c r="F757" s="167"/>
      <c r="G757" s="167"/>
      <c r="H757" s="167"/>
      <c r="I757" s="167"/>
      <c r="J757" s="167"/>
      <c r="K757" s="168"/>
    </row>
    <row r="758" spans="1:11" x14ac:dyDescent="0.2">
      <c r="A758" s="22"/>
      <c r="C758" s="23" t="s">
        <v>339</v>
      </c>
      <c r="E758" s="23"/>
      <c r="F758" s="23"/>
      <c r="G758" s="23"/>
      <c r="H758" s="23"/>
      <c r="I758" s="23"/>
      <c r="J758" s="23"/>
      <c r="K758" s="60"/>
    </row>
    <row r="759" spans="1:11" x14ac:dyDescent="0.2">
      <c r="A759" s="24" t="s">
        <v>340</v>
      </c>
      <c r="B759" s="25" t="s">
        <v>341</v>
      </c>
      <c r="C759" s="26"/>
      <c r="D759" s="27" t="s">
        <v>342</v>
      </c>
      <c r="E759" s="28" t="s">
        <v>343</v>
      </c>
      <c r="F759" s="28" t="s">
        <v>344</v>
      </c>
      <c r="G759" s="28" t="s">
        <v>345</v>
      </c>
      <c r="H759" s="29" t="s">
        <v>346</v>
      </c>
      <c r="I759" s="61" t="s">
        <v>347</v>
      </c>
      <c r="J759" s="44"/>
      <c r="K759" s="62" t="s">
        <v>348</v>
      </c>
    </row>
    <row r="760" spans="1:11" x14ac:dyDescent="0.2">
      <c r="A760" s="30" t="e">
        <f>+'CBT Wages'!#REF!</f>
        <v>#REF!</v>
      </c>
      <c r="B760" s="31" t="e">
        <f>VLOOKUP($A760,'CBT Wages'!$B$6:$AE$48,8,0)</f>
        <v>#REF!</v>
      </c>
      <c r="C760" s="26"/>
      <c r="D760" s="31" t="e">
        <f>VLOOKUP($A760,'CBT Wages'!$B$6:$AE$48,9,0)</f>
        <v>#REF!</v>
      </c>
      <c r="E760" s="31" t="e">
        <f>VLOOKUP($A760,'CBT Wages'!$B$6:$AE$48,10,0)</f>
        <v>#REF!</v>
      </c>
      <c r="F760" s="31" t="e">
        <f>VLOOKUP($A760,'CBT Wages'!$B$6:$AE$48,14,0)</f>
        <v>#REF!</v>
      </c>
      <c r="G760" s="32" t="e">
        <f>VLOOKUP($A760,'CBT Wages'!$B$6:$AE$48,5,0)</f>
        <v>#REF!</v>
      </c>
      <c r="H760" s="33" t="s">
        <v>349</v>
      </c>
      <c r="I760" s="64">
        <v>0</v>
      </c>
      <c r="J760" s="65"/>
      <c r="K760" s="64">
        <v>0</v>
      </c>
    </row>
    <row r="761" spans="1:11" x14ac:dyDescent="0.2">
      <c r="A761" s="34" t="s">
        <v>350</v>
      </c>
      <c r="B761" s="31" t="e">
        <f>VLOOKUP($A760,'CBT Wages'!$B$6:$AE$48,3,0)</f>
        <v>#REF!</v>
      </c>
      <c r="C761" s="21"/>
      <c r="D761" s="21"/>
      <c r="E761" s="35"/>
      <c r="F761" s="35"/>
      <c r="G761" s="35"/>
      <c r="H761" s="213" t="s">
        <v>351</v>
      </c>
      <c r="I761" s="187">
        <v>0</v>
      </c>
      <c r="J761" s="206"/>
      <c r="K761" s="187">
        <v>0</v>
      </c>
    </row>
    <row r="762" spans="1:11" x14ac:dyDescent="0.2">
      <c r="A762" s="36" t="s">
        <v>352</v>
      </c>
      <c r="B762" s="27" t="e">
        <f>VLOOKUP($A760,'CBT Wages'!$B$6:$AE$48,4,0)</f>
        <v>#REF!</v>
      </c>
      <c r="C762" s="21"/>
      <c r="D762" s="21"/>
      <c r="E762" s="28" t="s">
        <v>322</v>
      </c>
      <c r="F762" s="37" t="e">
        <f>VLOOKUP($A760,'CBT OT'!$B$6:$O$429,9,0)</f>
        <v>#REF!</v>
      </c>
      <c r="G762" s="38"/>
      <c r="H762" s="194"/>
      <c r="I762" s="188"/>
      <c r="J762" s="207"/>
      <c r="K762" s="188"/>
    </row>
    <row r="763" spans="1:11" x14ac:dyDescent="0.2">
      <c r="A763" s="39" t="s">
        <v>353</v>
      </c>
      <c r="B763" s="40" t="e">
        <f>VLOOKUP($A760,'CBT Wages'!$B$6:$AR$48,44,0)</f>
        <v>#REF!</v>
      </c>
      <c r="C763" s="41"/>
      <c r="D763" s="41"/>
      <c r="E763" s="35" t="s">
        <v>354</v>
      </c>
      <c r="F763" s="37" t="e">
        <f>VLOOKUP($A760,'CBT OT'!$B$6:$V$429,16,0)</f>
        <v>#REF!</v>
      </c>
      <c r="G763" s="42"/>
      <c r="H763" s="43" t="s">
        <v>355</v>
      </c>
      <c r="I763" s="66">
        <v>0</v>
      </c>
      <c r="J763" s="67"/>
      <c r="K763" s="66">
        <v>0</v>
      </c>
    </row>
    <row r="764" spans="1:11" x14ac:dyDescent="0.2">
      <c r="A764" s="169" t="s">
        <v>356</v>
      </c>
      <c r="B764" s="197"/>
      <c r="C764" s="198" t="s">
        <v>357</v>
      </c>
      <c r="D764" s="192"/>
      <c r="E764" s="45"/>
      <c r="F764" s="199" t="s">
        <v>358</v>
      </c>
      <c r="G764" s="192"/>
      <c r="H764" s="200" t="s">
        <v>359</v>
      </c>
      <c r="I764" s="201"/>
      <c r="J764" s="175" t="s">
        <v>360</v>
      </c>
      <c r="K764" s="176"/>
    </row>
    <row r="765" spans="1:11" x14ac:dyDescent="0.2">
      <c r="A765" s="46" t="s">
        <v>361</v>
      </c>
      <c r="B765" s="47" t="e">
        <f>VLOOKUP($A760,'CBT Wages'!$B$6:$AE$48,15,0)</f>
        <v>#REF!</v>
      </c>
      <c r="C765" s="31" t="e">
        <f>VLOOKUP($A760,'CBT Wages'!$B$6:$AE$48,20,0)</f>
        <v>#REF!</v>
      </c>
      <c r="D765" s="48"/>
      <c r="E765" s="49"/>
      <c r="F765" s="177" t="e">
        <f>SUM(C765:E765)</f>
        <v>#REF!</v>
      </c>
      <c r="G765" s="202"/>
      <c r="H765" s="34" t="s">
        <v>362</v>
      </c>
      <c r="I765" s="26" t="e">
        <f>VLOOKUP($A760,'CBT Wages'!$B$6:$AE$48,29,0)</f>
        <v>#REF!</v>
      </c>
      <c r="J765" s="203"/>
      <c r="K765" s="180"/>
    </row>
    <row r="766" spans="1:11" ht="14.25" x14ac:dyDescent="0.2">
      <c r="A766" s="46" t="s">
        <v>363</v>
      </c>
      <c r="B766" s="50" t="e">
        <f>VLOOKUP($A760,'CBT Wages'!$B$6:$AE$48,16,0)</f>
        <v>#REF!</v>
      </c>
      <c r="C766" s="51" t="e">
        <f>VLOOKUP($A760,'CBT Wages'!$B$6:$AE$48,21,0)</f>
        <v>#REF!</v>
      </c>
      <c r="D766" s="52"/>
      <c r="E766" s="38"/>
      <c r="F766" s="181" t="e">
        <f>SUM(C766:E766)</f>
        <v>#REF!</v>
      </c>
      <c r="G766" s="204"/>
      <c r="H766" s="36" t="s">
        <v>364</v>
      </c>
      <c r="I766" s="68" t="e">
        <f>VLOOKUP($A760,'CBT Wages'!$B$6:$AE$48,28,0)</f>
        <v>#REF!</v>
      </c>
      <c r="J766" s="205" t="e">
        <f>F773-I773</f>
        <v>#REF!</v>
      </c>
      <c r="K766" s="184"/>
    </row>
    <row r="767" spans="1:11" x14ac:dyDescent="0.2">
      <c r="A767" s="46" t="s">
        <v>365</v>
      </c>
      <c r="B767" s="50" t="e">
        <f>VLOOKUP($A760,'CBT Wages'!$B$6:$AE$48,17,0)</f>
        <v>#REF!</v>
      </c>
      <c r="C767" s="51" t="e">
        <f>VLOOKUP($A760,'CBT Wages'!$B$6:$AE$48,22,0)</f>
        <v>#REF!</v>
      </c>
      <c r="D767" s="52"/>
      <c r="E767" s="38"/>
      <c r="F767" s="181" t="e">
        <f>SUM(C767:E767)</f>
        <v>#REF!</v>
      </c>
      <c r="G767" s="204"/>
      <c r="H767" s="36" t="s">
        <v>366</v>
      </c>
      <c r="I767" s="68" t="e">
        <f>VLOOKUP($A760,'CBT Wages'!$B$6:$AE$48,30,0)</f>
        <v>#REF!</v>
      </c>
      <c r="J767" s="201" t="s">
        <v>367</v>
      </c>
      <c r="K767" s="190"/>
    </row>
    <row r="768" spans="1:11" x14ac:dyDescent="0.2">
      <c r="A768" s="46" t="s">
        <v>368</v>
      </c>
      <c r="B768" s="50">
        <v>0</v>
      </c>
      <c r="C768" s="51">
        <v>0</v>
      </c>
      <c r="D768" s="52"/>
      <c r="E768" s="38"/>
      <c r="F768" s="181">
        <f>SUM(D768:E768)</f>
        <v>0</v>
      </c>
      <c r="G768" s="204"/>
      <c r="H768" s="36" t="s">
        <v>369</v>
      </c>
      <c r="I768" s="68"/>
      <c r="J768" s="198"/>
      <c r="K768" s="192"/>
    </row>
    <row r="769" spans="1:11" x14ac:dyDescent="0.2">
      <c r="A769" s="46" t="s">
        <v>370</v>
      </c>
      <c r="B769" s="50" t="e">
        <f>VLOOKUP($A760,'CBT Wages'!$B$6:$AE$48,18,0)</f>
        <v>#REF!</v>
      </c>
      <c r="C769" s="51" t="e">
        <f>VLOOKUP($A760,'CBT Wages'!$B$6:$AE$48,23,0)</f>
        <v>#REF!</v>
      </c>
      <c r="D769" s="52"/>
      <c r="E769" s="38"/>
      <c r="F769" s="181" t="e">
        <f>SUM(C769:E769)</f>
        <v>#REF!</v>
      </c>
      <c r="G769" s="204"/>
      <c r="H769" s="36" t="s">
        <v>371</v>
      </c>
      <c r="I769" s="68"/>
      <c r="J769" s="198"/>
      <c r="K769" s="192"/>
    </row>
    <row r="770" spans="1:11" x14ac:dyDescent="0.2">
      <c r="A770" s="46" t="s">
        <v>372</v>
      </c>
      <c r="B770" s="53">
        <v>0</v>
      </c>
      <c r="C770" s="51" t="e">
        <f>VLOOKUP($A760,'CBT Wages'!$B$6:$AE$48,25,0)</f>
        <v>#REF!</v>
      </c>
      <c r="D770" s="52"/>
      <c r="E770" s="38"/>
      <c r="F770" s="181" t="e">
        <f>SUM(C770:E770)</f>
        <v>#REF!</v>
      </c>
      <c r="G770" s="204"/>
      <c r="H770" s="51"/>
      <c r="I770" s="68"/>
      <c r="J770" s="198"/>
      <c r="K770" s="192"/>
    </row>
    <row r="771" spans="1:11" x14ac:dyDescent="0.2">
      <c r="A771" s="46" t="s">
        <v>374</v>
      </c>
      <c r="B771" s="53">
        <v>0</v>
      </c>
      <c r="C771" s="51" t="e">
        <f>VLOOKUP($A760,'CBT Wages'!$B$6:$AE$48,26,0)</f>
        <v>#REF!</v>
      </c>
      <c r="D771" s="52"/>
      <c r="E771" s="38"/>
      <c r="F771" s="181" t="e">
        <f>SUM(C771:E771)</f>
        <v>#REF!</v>
      </c>
      <c r="G771" s="204"/>
      <c r="H771" s="51"/>
      <c r="I771" s="68"/>
      <c r="J771" s="198"/>
      <c r="K771" s="192"/>
    </row>
    <row r="772" spans="1:11" x14ac:dyDescent="0.2">
      <c r="A772" s="54" t="s">
        <v>375</v>
      </c>
      <c r="B772" s="55"/>
      <c r="C772" s="185"/>
      <c r="D772" s="186"/>
      <c r="E772" s="42"/>
      <c r="F772" s="185">
        <f>SUM(D772:E772)</f>
        <v>0</v>
      </c>
      <c r="G772" s="208"/>
      <c r="H772" s="40"/>
      <c r="I772" s="69"/>
      <c r="J772" s="212"/>
      <c r="K772" s="194"/>
    </row>
    <row r="773" spans="1:11" x14ac:dyDescent="0.2">
      <c r="A773" s="56" t="s">
        <v>320</v>
      </c>
      <c r="B773" s="57" t="e">
        <f>SUM(B765:B772)</f>
        <v>#REF!</v>
      </c>
      <c r="C773" s="209" t="e">
        <f>SUM(C765:D772)</f>
        <v>#REF!</v>
      </c>
      <c r="D773" s="210"/>
      <c r="E773" s="58"/>
      <c r="F773" s="209" t="e">
        <f>SUM(F765:F772)+F763</f>
        <v>#REF!</v>
      </c>
      <c r="G773" s="211">
        <f t="shared" ref="G773" si="50">SUM(G765:G772)</f>
        <v>0</v>
      </c>
      <c r="H773" s="59"/>
      <c r="I773" s="70" t="e">
        <f>SUM(I765:I772)</f>
        <v>#REF!</v>
      </c>
      <c r="J773" s="57" t="s">
        <v>376</v>
      </c>
      <c r="K773" s="57" t="e">
        <f>VLOOKUP($A760,'CBT Wages'!$B$6:$AF$48,6,0)</f>
        <v>#REF!</v>
      </c>
    </row>
    <row r="775" spans="1:11" ht="15.75" x14ac:dyDescent="0.2">
      <c r="A775" s="20" t="s">
        <v>337</v>
      </c>
      <c r="B775" s="21"/>
      <c r="C775" s="21"/>
      <c r="D775" s="21"/>
      <c r="E775" s="167" t="str">
        <f>+$E$1</f>
        <v>Salary Slip Oct 2019</v>
      </c>
      <c r="F775" s="167"/>
      <c r="G775" s="167"/>
      <c r="H775" s="167"/>
      <c r="I775" s="167"/>
      <c r="J775" s="167"/>
      <c r="K775" s="168"/>
    </row>
    <row r="776" spans="1:11" x14ac:dyDescent="0.2">
      <c r="A776" s="22"/>
      <c r="C776" s="23" t="s">
        <v>339</v>
      </c>
      <c r="E776" s="23"/>
      <c r="F776" s="23"/>
      <c r="G776" s="23"/>
      <c r="H776" s="23"/>
      <c r="I776" s="23"/>
      <c r="J776" s="23"/>
      <c r="K776" s="60"/>
    </row>
    <row r="777" spans="1:11" x14ac:dyDescent="0.2">
      <c r="A777" s="24" t="s">
        <v>340</v>
      </c>
      <c r="B777" s="25" t="s">
        <v>341</v>
      </c>
      <c r="C777" s="26"/>
      <c r="D777" s="27" t="s">
        <v>342</v>
      </c>
      <c r="E777" s="28" t="s">
        <v>343</v>
      </c>
      <c r="F777" s="28" t="s">
        <v>344</v>
      </c>
      <c r="G777" s="28" t="s">
        <v>345</v>
      </c>
      <c r="H777" s="29" t="s">
        <v>346</v>
      </c>
      <c r="I777" s="61" t="s">
        <v>347</v>
      </c>
      <c r="J777" s="44"/>
      <c r="K777" s="62" t="s">
        <v>348</v>
      </c>
    </row>
    <row r="778" spans="1:11" x14ac:dyDescent="0.2">
      <c r="A778" s="30" t="e">
        <f>+'CBT Wages'!#REF!</f>
        <v>#REF!</v>
      </c>
      <c r="B778" s="31" t="e">
        <f>VLOOKUP($A778,'CBT Wages'!$B$6:$AE$48,8,0)</f>
        <v>#REF!</v>
      </c>
      <c r="C778" s="26"/>
      <c r="D778" s="31" t="e">
        <f>VLOOKUP($A778,'CBT Wages'!$B$6:$AE$48,9,0)</f>
        <v>#REF!</v>
      </c>
      <c r="E778" s="31" t="e">
        <f>VLOOKUP($A778,'CBT Wages'!$B$6:$AE$48,10,0)</f>
        <v>#REF!</v>
      </c>
      <c r="F778" s="31" t="e">
        <f>VLOOKUP($A778,'CBT Wages'!$B$6:$AE$48,14,0)</f>
        <v>#REF!</v>
      </c>
      <c r="G778" s="32" t="e">
        <f>VLOOKUP($A778,'CBT Wages'!$B$6:$AE$48,5,0)</f>
        <v>#REF!</v>
      </c>
      <c r="H778" s="33" t="s">
        <v>349</v>
      </c>
      <c r="I778" s="64">
        <v>0</v>
      </c>
      <c r="J778" s="65"/>
      <c r="K778" s="64">
        <v>0</v>
      </c>
    </row>
    <row r="779" spans="1:11" x14ac:dyDescent="0.2">
      <c r="A779" s="34" t="s">
        <v>350</v>
      </c>
      <c r="B779" s="31" t="e">
        <f>VLOOKUP($A778,'CBT Wages'!$B$6:$AE$48,3,0)</f>
        <v>#REF!</v>
      </c>
      <c r="C779" s="21"/>
      <c r="D779" s="21"/>
      <c r="E779" s="35"/>
      <c r="F779" s="35"/>
      <c r="G779" s="35"/>
      <c r="H779" s="213" t="s">
        <v>351</v>
      </c>
      <c r="I779" s="187">
        <v>0</v>
      </c>
      <c r="J779" s="206"/>
      <c r="K779" s="187">
        <v>0</v>
      </c>
    </row>
    <row r="780" spans="1:11" x14ac:dyDescent="0.2">
      <c r="A780" s="36" t="s">
        <v>352</v>
      </c>
      <c r="B780" s="27" t="e">
        <f>VLOOKUP($A778,'CBT Wages'!$B$6:$AE$48,4,0)</f>
        <v>#REF!</v>
      </c>
      <c r="C780" s="21"/>
      <c r="D780" s="21"/>
      <c r="E780" s="28" t="s">
        <v>322</v>
      </c>
      <c r="F780" s="37" t="e">
        <f>VLOOKUP($A778,'CBT OT'!$B$6:$O$429,9,0)</f>
        <v>#REF!</v>
      </c>
      <c r="G780" s="38"/>
      <c r="H780" s="194"/>
      <c r="I780" s="188"/>
      <c r="J780" s="207"/>
      <c r="K780" s="188"/>
    </row>
    <row r="781" spans="1:11" x14ac:dyDescent="0.2">
      <c r="A781" s="39" t="s">
        <v>353</v>
      </c>
      <c r="B781" s="40" t="e">
        <f>VLOOKUP($A778,'CBT Wages'!$B$6:$AR$48,44,0)</f>
        <v>#REF!</v>
      </c>
      <c r="C781" s="41"/>
      <c r="D781" s="41"/>
      <c r="E781" s="35" t="s">
        <v>354</v>
      </c>
      <c r="F781" s="37" t="e">
        <f>VLOOKUP($A778,'CBT OT'!$B$6:$V$429,16,0)</f>
        <v>#REF!</v>
      </c>
      <c r="G781" s="42"/>
      <c r="H781" s="43" t="s">
        <v>355</v>
      </c>
      <c r="I781" s="66">
        <v>0</v>
      </c>
      <c r="J781" s="67"/>
      <c r="K781" s="66">
        <v>0</v>
      </c>
    </row>
    <row r="782" spans="1:11" x14ac:dyDescent="0.2">
      <c r="A782" s="169" t="s">
        <v>356</v>
      </c>
      <c r="B782" s="197"/>
      <c r="C782" s="198" t="s">
        <v>357</v>
      </c>
      <c r="D782" s="192"/>
      <c r="E782" s="45"/>
      <c r="F782" s="199" t="s">
        <v>358</v>
      </c>
      <c r="G782" s="192"/>
      <c r="H782" s="200" t="s">
        <v>359</v>
      </c>
      <c r="I782" s="201"/>
      <c r="J782" s="175" t="s">
        <v>360</v>
      </c>
      <c r="K782" s="176"/>
    </row>
    <row r="783" spans="1:11" x14ac:dyDescent="0.2">
      <c r="A783" s="46" t="s">
        <v>361</v>
      </c>
      <c r="B783" s="47" t="e">
        <f>VLOOKUP($A778,'CBT Wages'!$B$6:$AE$48,15,0)</f>
        <v>#REF!</v>
      </c>
      <c r="C783" s="31" t="e">
        <f>VLOOKUP($A778,'CBT Wages'!$B$6:$AE$48,20,0)</f>
        <v>#REF!</v>
      </c>
      <c r="D783" s="48"/>
      <c r="E783" s="49"/>
      <c r="F783" s="177" t="e">
        <f>SUM(C783:E783)</f>
        <v>#REF!</v>
      </c>
      <c r="G783" s="202"/>
      <c r="H783" s="34" t="s">
        <v>362</v>
      </c>
      <c r="I783" s="26" t="e">
        <f>VLOOKUP($A778,'CBT Wages'!$B$6:$AE$48,29,0)</f>
        <v>#REF!</v>
      </c>
      <c r="J783" s="203"/>
      <c r="K783" s="180"/>
    </row>
    <row r="784" spans="1:11" ht="14.25" x14ac:dyDescent="0.2">
      <c r="A784" s="46" t="s">
        <v>363</v>
      </c>
      <c r="B784" s="50" t="e">
        <f>VLOOKUP($A778,'CBT Wages'!$B$6:$AE$48,16,0)</f>
        <v>#REF!</v>
      </c>
      <c r="C784" s="51" t="e">
        <f>VLOOKUP($A778,'CBT Wages'!$B$6:$AE$48,21,0)</f>
        <v>#REF!</v>
      </c>
      <c r="D784" s="52"/>
      <c r="E784" s="38"/>
      <c r="F784" s="181" t="e">
        <f>SUM(C784:E784)</f>
        <v>#REF!</v>
      </c>
      <c r="G784" s="204"/>
      <c r="H784" s="36" t="s">
        <v>364</v>
      </c>
      <c r="I784" s="68" t="e">
        <f>VLOOKUP($A778,'CBT Wages'!$B$6:$AE$48,28,0)</f>
        <v>#REF!</v>
      </c>
      <c r="J784" s="205" t="e">
        <f>F791-I791</f>
        <v>#REF!</v>
      </c>
      <c r="K784" s="184"/>
    </row>
    <row r="785" spans="1:11" x14ac:dyDescent="0.2">
      <c r="A785" s="46" t="s">
        <v>365</v>
      </c>
      <c r="B785" s="50" t="e">
        <f>VLOOKUP($A778,'CBT Wages'!$B$6:$AE$48,17,0)</f>
        <v>#REF!</v>
      </c>
      <c r="C785" s="51" t="e">
        <f>VLOOKUP($A778,'CBT Wages'!$B$6:$AE$48,22,0)</f>
        <v>#REF!</v>
      </c>
      <c r="D785" s="52"/>
      <c r="E785" s="38"/>
      <c r="F785" s="181" t="e">
        <f>SUM(C785:E785)</f>
        <v>#REF!</v>
      </c>
      <c r="G785" s="204"/>
      <c r="H785" s="36" t="s">
        <v>366</v>
      </c>
      <c r="I785" s="68" t="e">
        <f>VLOOKUP($A778,'CBT Wages'!$B$6:$AE$48,30,0)</f>
        <v>#REF!</v>
      </c>
      <c r="J785" s="201" t="s">
        <v>367</v>
      </c>
      <c r="K785" s="190"/>
    </row>
    <row r="786" spans="1:11" x14ac:dyDescent="0.2">
      <c r="A786" s="46" t="s">
        <v>368</v>
      </c>
      <c r="B786" s="50">
        <v>0</v>
      </c>
      <c r="C786" s="51">
        <v>0</v>
      </c>
      <c r="D786" s="52"/>
      <c r="E786" s="38"/>
      <c r="F786" s="181">
        <f>SUM(D786:E786)</f>
        <v>0</v>
      </c>
      <c r="G786" s="204"/>
      <c r="H786" s="36" t="s">
        <v>369</v>
      </c>
      <c r="I786" s="68"/>
      <c r="J786" s="198"/>
      <c r="K786" s="192"/>
    </row>
    <row r="787" spans="1:11" x14ac:dyDescent="0.2">
      <c r="A787" s="46" t="s">
        <v>370</v>
      </c>
      <c r="B787" s="50" t="e">
        <f>VLOOKUP($A778,'CBT Wages'!$B$6:$AE$48,18,0)</f>
        <v>#REF!</v>
      </c>
      <c r="C787" s="51" t="e">
        <f>VLOOKUP($A778,'CBT Wages'!$B$6:$AE$48,23,0)</f>
        <v>#REF!</v>
      </c>
      <c r="D787" s="52"/>
      <c r="E787" s="38"/>
      <c r="F787" s="181" t="e">
        <f>SUM(C787:E787)</f>
        <v>#REF!</v>
      </c>
      <c r="G787" s="204"/>
      <c r="H787" s="36" t="s">
        <v>371</v>
      </c>
      <c r="I787" s="68"/>
      <c r="J787" s="198"/>
      <c r="K787" s="192"/>
    </row>
    <row r="788" spans="1:11" x14ac:dyDescent="0.2">
      <c r="A788" s="46" t="s">
        <v>372</v>
      </c>
      <c r="B788" s="53">
        <v>0</v>
      </c>
      <c r="C788" s="51" t="e">
        <f>VLOOKUP($A778,'CBT Wages'!$B$6:$AE$48,25,0)</f>
        <v>#REF!</v>
      </c>
      <c r="D788" s="52"/>
      <c r="E788" s="38"/>
      <c r="F788" s="181" t="e">
        <f>SUM(C788:E788)</f>
        <v>#REF!</v>
      </c>
      <c r="G788" s="204"/>
      <c r="H788" s="51"/>
      <c r="I788" s="68"/>
      <c r="J788" s="198"/>
      <c r="K788" s="192"/>
    </row>
    <row r="789" spans="1:11" x14ac:dyDescent="0.2">
      <c r="A789" s="46" t="s">
        <v>374</v>
      </c>
      <c r="B789" s="53">
        <v>0</v>
      </c>
      <c r="C789" s="51" t="e">
        <f>VLOOKUP($A778,'CBT Wages'!$B$6:$AE$48,26,0)</f>
        <v>#REF!</v>
      </c>
      <c r="D789" s="52"/>
      <c r="E789" s="38"/>
      <c r="F789" s="181" t="e">
        <f>SUM(C789:E789)</f>
        <v>#REF!</v>
      </c>
      <c r="G789" s="204"/>
      <c r="H789" s="51"/>
      <c r="I789" s="68"/>
      <c r="J789" s="198"/>
      <c r="K789" s="192"/>
    </row>
    <row r="790" spans="1:11" x14ac:dyDescent="0.2">
      <c r="A790" s="54" t="s">
        <v>375</v>
      </c>
      <c r="B790" s="55"/>
      <c r="C790" s="185"/>
      <c r="D790" s="186"/>
      <c r="E790" s="42"/>
      <c r="F790" s="185">
        <f>SUM(D790:E790)</f>
        <v>0</v>
      </c>
      <c r="G790" s="208"/>
      <c r="H790" s="40"/>
      <c r="I790" s="69"/>
      <c r="J790" s="212"/>
      <c r="K790" s="194"/>
    </row>
    <row r="791" spans="1:11" x14ac:dyDescent="0.2">
      <c r="A791" s="56" t="s">
        <v>320</v>
      </c>
      <c r="B791" s="57" t="e">
        <f>SUM(B783:B790)</f>
        <v>#REF!</v>
      </c>
      <c r="C791" s="209" t="e">
        <f>SUM(C783:D790)</f>
        <v>#REF!</v>
      </c>
      <c r="D791" s="210"/>
      <c r="E791" s="58"/>
      <c r="F791" s="209" t="e">
        <f>SUM(F783:F790)+F781</f>
        <v>#REF!</v>
      </c>
      <c r="G791" s="211">
        <f t="shared" ref="G791" si="51">SUM(G783:G790)</f>
        <v>0</v>
      </c>
      <c r="H791" s="59"/>
      <c r="I791" s="70" t="e">
        <f>SUM(I783:I790)</f>
        <v>#REF!</v>
      </c>
      <c r="J791" s="57" t="s">
        <v>376</v>
      </c>
      <c r="K791" s="57" t="e">
        <f>VLOOKUP($A778,'CBT Wages'!$B$6:$AF$48,6,0)</f>
        <v>#REF!</v>
      </c>
    </row>
    <row r="793" spans="1:11" ht="15.75" x14ac:dyDescent="0.2">
      <c r="A793" s="20" t="s">
        <v>337</v>
      </c>
      <c r="B793" s="21"/>
      <c r="C793" s="21"/>
      <c r="D793" s="21"/>
      <c r="E793" s="167" t="str">
        <f>+$E$1</f>
        <v>Salary Slip Oct 2019</v>
      </c>
      <c r="F793" s="167"/>
      <c r="G793" s="167"/>
      <c r="H793" s="167"/>
      <c r="I793" s="167"/>
      <c r="J793" s="167"/>
      <c r="K793" s="168"/>
    </row>
    <row r="794" spans="1:11" x14ac:dyDescent="0.2">
      <c r="A794" s="22"/>
      <c r="C794" s="23" t="s">
        <v>339</v>
      </c>
      <c r="E794" s="23"/>
      <c r="F794" s="23"/>
      <c r="G794" s="23"/>
      <c r="H794" s="23"/>
      <c r="I794" s="23"/>
      <c r="J794" s="23"/>
      <c r="K794" s="60"/>
    </row>
    <row r="795" spans="1:11" x14ac:dyDescent="0.2">
      <c r="A795" s="24" t="s">
        <v>340</v>
      </c>
      <c r="B795" s="25" t="s">
        <v>341</v>
      </c>
      <c r="C795" s="26"/>
      <c r="D795" s="27" t="s">
        <v>342</v>
      </c>
      <c r="E795" s="28" t="s">
        <v>343</v>
      </c>
      <c r="F795" s="28" t="s">
        <v>344</v>
      </c>
      <c r="G795" s="28" t="s">
        <v>345</v>
      </c>
      <c r="H795" s="29" t="s">
        <v>346</v>
      </c>
      <c r="I795" s="61" t="s">
        <v>347</v>
      </c>
      <c r="J795" s="44"/>
      <c r="K795" s="62" t="s">
        <v>348</v>
      </c>
    </row>
    <row r="796" spans="1:11" x14ac:dyDescent="0.2">
      <c r="A796" s="30" t="e">
        <f>+'CBT Wages'!#REF!</f>
        <v>#REF!</v>
      </c>
      <c r="B796" s="31" t="e">
        <f>VLOOKUP($A796,'CBT Wages'!$B$6:$AE$48,8,0)</f>
        <v>#REF!</v>
      </c>
      <c r="C796" s="26"/>
      <c r="D796" s="31" t="e">
        <f>VLOOKUP($A796,'CBT Wages'!$B$6:$AE$48,9,0)</f>
        <v>#REF!</v>
      </c>
      <c r="E796" s="31" t="e">
        <f>VLOOKUP($A796,'CBT Wages'!$B$6:$AE$48,10,0)</f>
        <v>#REF!</v>
      </c>
      <c r="F796" s="31" t="e">
        <f>VLOOKUP($A796,'CBT Wages'!$B$6:$AE$48,14,0)</f>
        <v>#REF!</v>
      </c>
      <c r="G796" s="32" t="e">
        <f>VLOOKUP($A796,'CBT Wages'!$B$6:$AE$48,5,0)</f>
        <v>#REF!</v>
      </c>
      <c r="H796" s="33" t="s">
        <v>349</v>
      </c>
      <c r="I796" s="64">
        <v>0</v>
      </c>
      <c r="J796" s="65"/>
      <c r="K796" s="64">
        <v>0</v>
      </c>
    </row>
    <row r="797" spans="1:11" x14ac:dyDescent="0.2">
      <c r="A797" s="34" t="s">
        <v>350</v>
      </c>
      <c r="B797" s="31" t="e">
        <f>VLOOKUP($A796,'CBT Wages'!$B$6:$AE$48,3,0)</f>
        <v>#REF!</v>
      </c>
      <c r="C797" s="21"/>
      <c r="D797" s="21"/>
      <c r="E797" s="35"/>
      <c r="F797" s="35"/>
      <c r="G797" s="35"/>
      <c r="H797" s="213" t="s">
        <v>351</v>
      </c>
      <c r="I797" s="187">
        <v>0</v>
      </c>
      <c r="J797" s="206"/>
      <c r="K797" s="187">
        <v>0</v>
      </c>
    </row>
    <row r="798" spans="1:11" x14ac:dyDescent="0.2">
      <c r="A798" s="36" t="s">
        <v>352</v>
      </c>
      <c r="B798" s="27" t="e">
        <f>VLOOKUP($A796,'CBT Wages'!$B$6:$AE$48,4,0)</f>
        <v>#REF!</v>
      </c>
      <c r="C798" s="21"/>
      <c r="D798" s="21"/>
      <c r="E798" s="28" t="s">
        <v>322</v>
      </c>
      <c r="F798" s="37" t="e">
        <f>VLOOKUP($A796,'CBT OT'!$B$6:$O$429,9,0)</f>
        <v>#REF!</v>
      </c>
      <c r="G798" s="38"/>
      <c r="H798" s="194"/>
      <c r="I798" s="188"/>
      <c r="J798" s="207"/>
      <c r="K798" s="188"/>
    </row>
    <row r="799" spans="1:11" x14ac:dyDescent="0.2">
      <c r="A799" s="39" t="s">
        <v>353</v>
      </c>
      <c r="B799" s="40" t="e">
        <f>VLOOKUP($A796,'CBT Wages'!$B$6:$AR$48,44,0)</f>
        <v>#REF!</v>
      </c>
      <c r="C799" s="41"/>
      <c r="D799" s="41"/>
      <c r="E799" s="35" t="s">
        <v>354</v>
      </c>
      <c r="F799" s="37" t="e">
        <f>VLOOKUP($A796,'CBT OT'!$B$6:$V$429,16,0)</f>
        <v>#REF!</v>
      </c>
      <c r="G799" s="42"/>
      <c r="H799" s="43" t="s">
        <v>355</v>
      </c>
      <c r="I799" s="66">
        <v>0</v>
      </c>
      <c r="J799" s="67"/>
      <c r="K799" s="66">
        <v>0</v>
      </c>
    </row>
    <row r="800" spans="1:11" x14ac:dyDescent="0.2">
      <c r="A800" s="169" t="s">
        <v>356</v>
      </c>
      <c r="B800" s="197"/>
      <c r="C800" s="198" t="s">
        <v>357</v>
      </c>
      <c r="D800" s="192"/>
      <c r="E800" s="45"/>
      <c r="F800" s="199" t="s">
        <v>358</v>
      </c>
      <c r="G800" s="192"/>
      <c r="H800" s="200" t="s">
        <v>359</v>
      </c>
      <c r="I800" s="201"/>
      <c r="J800" s="175" t="s">
        <v>360</v>
      </c>
      <c r="K800" s="176"/>
    </row>
    <row r="801" spans="1:11" x14ac:dyDescent="0.2">
      <c r="A801" s="46" t="s">
        <v>361</v>
      </c>
      <c r="B801" s="47" t="e">
        <f>VLOOKUP($A796,'CBT Wages'!$B$6:$AE$48,15,0)</f>
        <v>#REF!</v>
      </c>
      <c r="C801" s="31" t="e">
        <f>VLOOKUP($A796,'CBT Wages'!$B$6:$AE$48,20,0)</f>
        <v>#REF!</v>
      </c>
      <c r="D801" s="48"/>
      <c r="E801" s="49"/>
      <c r="F801" s="177" t="e">
        <f>SUM(C801:E801)</f>
        <v>#REF!</v>
      </c>
      <c r="G801" s="202"/>
      <c r="H801" s="34" t="s">
        <v>362</v>
      </c>
      <c r="I801" s="26" t="e">
        <f>VLOOKUP($A796,'CBT Wages'!$B$6:$AE$48,29,0)</f>
        <v>#REF!</v>
      </c>
      <c r="J801" s="203"/>
      <c r="K801" s="180"/>
    </row>
    <row r="802" spans="1:11" ht="14.25" x14ac:dyDescent="0.2">
      <c r="A802" s="46" t="s">
        <v>363</v>
      </c>
      <c r="B802" s="50" t="e">
        <f>VLOOKUP($A796,'CBT Wages'!$B$6:$AE$48,16,0)</f>
        <v>#REF!</v>
      </c>
      <c r="C802" s="51" t="e">
        <f>VLOOKUP($A796,'CBT Wages'!$B$6:$AE$48,21,0)</f>
        <v>#REF!</v>
      </c>
      <c r="D802" s="52"/>
      <c r="E802" s="38"/>
      <c r="F802" s="181" t="e">
        <f>SUM(C802:E802)</f>
        <v>#REF!</v>
      </c>
      <c r="G802" s="204"/>
      <c r="H802" s="36" t="s">
        <v>364</v>
      </c>
      <c r="I802" s="68" t="e">
        <f>VLOOKUP($A796,'CBT Wages'!$B$6:$AE$48,28,0)</f>
        <v>#REF!</v>
      </c>
      <c r="J802" s="205" t="e">
        <f>F809-I809</f>
        <v>#REF!</v>
      </c>
      <c r="K802" s="184"/>
    </row>
    <row r="803" spans="1:11" x14ac:dyDescent="0.2">
      <c r="A803" s="46" t="s">
        <v>365</v>
      </c>
      <c r="B803" s="50" t="e">
        <f>VLOOKUP($A796,'CBT Wages'!$B$6:$AE$48,17,0)</f>
        <v>#REF!</v>
      </c>
      <c r="C803" s="51" t="e">
        <f>VLOOKUP($A796,'CBT Wages'!$B$6:$AE$48,22,0)</f>
        <v>#REF!</v>
      </c>
      <c r="D803" s="52"/>
      <c r="E803" s="38"/>
      <c r="F803" s="181" t="e">
        <f>SUM(C803:E803)</f>
        <v>#REF!</v>
      </c>
      <c r="G803" s="204"/>
      <c r="H803" s="36" t="s">
        <v>366</v>
      </c>
      <c r="I803" s="68" t="e">
        <f>VLOOKUP($A796,'CBT Wages'!$B$6:$AE$48,30,0)</f>
        <v>#REF!</v>
      </c>
      <c r="J803" s="201" t="s">
        <v>367</v>
      </c>
      <c r="K803" s="190"/>
    </row>
    <row r="804" spans="1:11" x14ac:dyDescent="0.2">
      <c r="A804" s="46" t="s">
        <v>368</v>
      </c>
      <c r="B804" s="50">
        <v>0</v>
      </c>
      <c r="C804" s="51">
        <v>0</v>
      </c>
      <c r="D804" s="52"/>
      <c r="E804" s="38"/>
      <c r="F804" s="181">
        <f>SUM(D804:E804)</f>
        <v>0</v>
      </c>
      <c r="G804" s="204"/>
      <c r="H804" s="36" t="s">
        <v>369</v>
      </c>
      <c r="I804" s="68"/>
      <c r="J804" s="198"/>
      <c r="K804" s="192"/>
    </row>
    <row r="805" spans="1:11" x14ac:dyDescent="0.2">
      <c r="A805" s="46" t="s">
        <v>370</v>
      </c>
      <c r="B805" s="50" t="e">
        <f>VLOOKUP($A796,'CBT Wages'!$B$6:$AE$48,18,0)</f>
        <v>#REF!</v>
      </c>
      <c r="C805" s="51" t="e">
        <f>VLOOKUP($A796,'CBT Wages'!$B$6:$AE$48,23,0)</f>
        <v>#REF!</v>
      </c>
      <c r="D805" s="52"/>
      <c r="E805" s="38"/>
      <c r="F805" s="181" t="e">
        <f>SUM(C805:E805)</f>
        <v>#REF!</v>
      </c>
      <c r="G805" s="204"/>
      <c r="H805" s="36" t="s">
        <v>371</v>
      </c>
      <c r="I805" s="68"/>
      <c r="J805" s="198"/>
      <c r="K805" s="192"/>
    </row>
    <row r="806" spans="1:11" x14ac:dyDescent="0.2">
      <c r="A806" s="46" t="s">
        <v>372</v>
      </c>
      <c r="B806" s="53">
        <v>0</v>
      </c>
      <c r="C806" s="51" t="e">
        <f>VLOOKUP($A796,'CBT Wages'!$B$6:$AE$48,25,0)</f>
        <v>#REF!</v>
      </c>
      <c r="D806" s="52"/>
      <c r="E806" s="38"/>
      <c r="F806" s="181" t="e">
        <f>SUM(C806:E806)</f>
        <v>#REF!</v>
      </c>
      <c r="G806" s="204"/>
      <c r="H806" s="51"/>
      <c r="I806" s="68"/>
      <c r="J806" s="198"/>
      <c r="K806" s="192"/>
    </row>
    <row r="807" spans="1:11" x14ac:dyDescent="0.2">
      <c r="A807" s="46" t="s">
        <v>374</v>
      </c>
      <c r="B807" s="53">
        <v>0</v>
      </c>
      <c r="C807" s="51" t="e">
        <f>VLOOKUP($A796,'CBT Wages'!$B$6:$AE$48,26,0)</f>
        <v>#REF!</v>
      </c>
      <c r="D807" s="52"/>
      <c r="E807" s="38"/>
      <c r="F807" s="181" t="e">
        <f>SUM(C807:E807)</f>
        <v>#REF!</v>
      </c>
      <c r="G807" s="204"/>
      <c r="H807" s="51"/>
      <c r="I807" s="68"/>
      <c r="J807" s="198"/>
      <c r="K807" s="192"/>
    </row>
    <row r="808" spans="1:11" x14ac:dyDescent="0.2">
      <c r="A808" s="54" t="s">
        <v>375</v>
      </c>
      <c r="B808" s="55"/>
      <c r="C808" s="185"/>
      <c r="D808" s="186"/>
      <c r="E808" s="42"/>
      <c r="F808" s="185">
        <f>SUM(D808:E808)</f>
        <v>0</v>
      </c>
      <c r="G808" s="208"/>
      <c r="H808" s="40"/>
      <c r="I808" s="69"/>
      <c r="J808" s="212"/>
      <c r="K808" s="194"/>
    </row>
    <row r="809" spans="1:11" x14ac:dyDescent="0.2">
      <c r="A809" s="56" t="s">
        <v>320</v>
      </c>
      <c r="B809" s="57" t="e">
        <f>SUM(B801:B808)</f>
        <v>#REF!</v>
      </c>
      <c r="C809" s="209" t="e">
        <f>SUM(C801:D808)</f>
        <v>#REF!</v>
      </c>
      <c r="D809" s="210"/>
      <c r="E809" s="58"/>
      <c r="F809" s="209" t="e">
        <f>SUM(F801:F808)+F799</f>
        <v>#REF!</v>
      </c>
      <c r="G809" s="211">
        <f t="shared" ref="G809" si="52">SUM(G801:G808)</f>
        <v>0</v>
      </c>
      <c r="H809" s="59"/>
      <c r="I809" s="70" t="e">
        <f>SUM(I801:I808)</f>
        <v>#REF!</v>
      </c>
      <c r="J809" s="57" t="s">
        <v>376</v>
      </c>
      <c r="K809" s="57" t="e">
        <f>VLOOKUP($A796,'CBT Wages'!$B$6:$AF$48,6,0)</f>
        <v>#REF!</v>
      </c>
    </row>
    <row r="811" spans="1:11" ht="15.75" x14ac:dyDescent="0.2">
      <c r="A811" s="20" t="s">
        <v>337</v>
      </c>
      <c r="B811" s="21"/>
      <c r="C811" s="21"/>
      <c r="D811" s="21"/>
      <c r="E811" s="167" t="str">
        <f>+$E$1</f>
        <v>Salary Slip Oct 2019</v>
      </c>
      <c r="F811" s="167"/>
      <c r="G811" s="167"/>
      <c r="H811" s="167"/>
      <c r="I811" s="167"/>
      <c r="J811" s="167"/>
      <c r="K811" s="168"/>
    </row>
    <row r="812" spans="1:11" x14ac:dyDescent="0.2">
      <c r="A812" s="22"/>
      <c r="C812" s="23" t="s">
        <v>339</v>
      </c>
      <c r="E812" s="23"/>
      <c r="F812" s="23"/>
      <c r="G812" s="23"/>
      <c r="H812" s="23"/>
      <c r="I812" s="23"/>
      <c r="J812" s="23"/>
      <c r="K812" s="60"/>
    </row>
    <row r="813" spans="1:11" x14ac:dyDescent="0.2">
      <c r="A813" s="24" t="s">
        <v>340</v>
      </c>
      <c r="B813" s="25" t="s">
        <v>341</v>
      </c>
      <c r="C813" s="26"/>
      <c r="D813" s="27" t="s">
        <v>342</v>
      </c>
      <c r="E813" s="28" t="s">
        <v>343</v>
      </c>
      <c r="F813" s="28" t="s">
        <v>344</v>
      </c>
      <c r="G813" s="28" t="s">
        <v>345</v>
      </c>
      <c r="H813" s="29" t="s">
        <v>346</v>
      </c>
      <c r="I813" s="61" t="s">
        <v>347</v>
      </c>
      <c r="J813" s="44"/>
      <c r="K813" s="62" t="s">
        <v>348</v>
      </c>
    </row>
    <row r="814" spans="1:11" x14ac:dyDescent="0.2">
      <c r="A814" s="30" t="e">
        <f>+'CBT Wages'!#REF!</f>
        <v>#REF!</v>
      </c>
      <c r="B814" s="31" t="e">
        <f>VLOOKUP($A814,'CBT Wages'!$B$6:$AE$48,8,0)</f>
        <v>#REF!</v>
      </c>
      <c r="C814" s="26"/>
      <c r="D814" s="31" t="e">
        <f>VLOOKUP($A814,'CBT Wages'!$B$6:$AE$48,9,0)</f>
        <v>#REF!</v>
      </c>
      <c r="E814" s="31" t="e">
        <f>VLOOKUP($A814,'CBT Wages'!$B$6:$AE$48,10,0)</f>
        <v>#REF!</v>
      </c>
      <c r="F814" s="31" t="e">
        <f>VLOOKUP($A814,'CBT Wages'!$B$6:$AE$48,14,0)</f>
        <v>#REF!</v>
      </c>
      <c r="G814" s="32" t="e">
        <f>VLOOKUP($A814,'CBT Wages'!$B$6:$AE$48,5,0)</f>
        <v>#REF!</v>
      </c>
      <c r="H814" s="33" t="s">
        <v>349</v>
      </c>
      <c r="I814" s="64">
        <v>0</v>
      </c>
      <c r="J814" s="65"/>
      <c r="K814" s="64">
        <v>0</v>
      </c>
    </row>
    <row r="815" spans="1:11" x14ac:dyDescent="0.2">
      <c r="A815" s="34" t="s">
        <v>350</v>
      </c>
      <c r="B815" s="31" t="e">
        <f>VLOOKUP($A814,'CBT Wages'!$B$6:$AE$48,3,0)</f>
        <v>#REF!</v>
      </c>
      <c r="C815" s="21"/>
      <c r="D815" s="21"/>
      <c r="E815" s="35"/>
      <c r="F815" s="35"/>
      <c r="G815" s="35"/>
      <c r="H815" s="213" t="s">
        <v>351</v>
      </c>
      <c r="I815" s="187">
        <v>0</v>
      </c>
      <c r="J815" s="206"/>
      <c r="K815" s="187">
        <v>0</v>
      </c>
    </row>
    <row r="816" spans="1:11" x14ac:dyDescent="0.2">
      <c r="A816" s="36" t="s">
        <v>352</v>
      </c>
      <c r="B816" s="27" t="e">
        <f>VLOOKUP($A814,'CBT Wages'!$B$6:$AE$48,4,0)</f>
        <v>#REF!</v>
      </c>
      <c r="C816" s="21"/>
      <c r="D816" s="21"/>
      <c r="E816" s="28" t="s">
        <v>322</v>
      </c>
      <c r="F816" s="37" t="e">
        <f>VLOOKUP($A814,'CBT OT'!$B$6:$O$429,9,0)</f>
        <v>#REF!</v>
      </c>
      <c r="G816" s="38"/>
      <c r="H816" s="194"/>
      <c r="I816" s="188"/>
      <c r="J816" s="207"/>
      <c r="K816" s="188"/>
    </row>
    <row r="817" spans="1:11" x14ac:dyDescent="0.2">
      <c r="A817" s="39" t="s">
        <v>353</v>
      </c>
      <c r="B817" s="40" t="e">
        <f>VLOOKUP($A814,'CBT Wages'!$B$6:$AR$48,44,0)</f>
        <v>#REF!</v>
      </c>
      <c r="C817" s="41"/>
      <c r="D817" s="41"/>
      <c r="E817" s="35" t="s">
        <v>354</v>
      </c>
      <c r="F817" s="37" t="e">
        <f>VLOOKUP($A814,'CBT OT'!$B$6:$V$429,16,0)</f>
        <v>#REF!</v>
      </c>
      <c r="G817" s="42"/>
      <c r="H817" s="43" t="s">
        <v>355</v>
      </c>
      <c r="I817" s="66">
        <v>0</v>
      </c>
      <c r="J817" s="67"/>
      <c r="K817" s="66">
        <v>0</v>
      </c>
    </row>
    <row r="818" spans="1:11" x14ac:dyDescent="0.2">
      <c r="A818" s="169" t="s">
        <v>356</v>
      </c>
      <c r="B818" s="197"/>
      <c r="C818" s="198" t="s">
        <v>357</v>
      </c>
      <c r="D818" s="192"/>
      <c r="E818" s="45"/>
      <c r="F818" s="199" t="s">
        <v>358</v>
      </c>
      <c r="G818" s="192"/>
      <c r="H818" s="200" t="s">
        <v>359</v>
      </c>
      <c r="I818" s="201"/>
      <c r="J818" s="175" t="s">
        <v>360</v>
      </c>
      <c r="K818" s="176"/>
    </row>
    <row r="819" spans="1:11" x14ac:dyDescent="0.2">
      <c r="A819" s="46" t="s">
        <v>361</v>
      </c>
      <c r="B819" s="47" t="e">
        <f>VLOOKUP($A814,'CBT Wages'!$B$6:$AE$48,15,0)</f>
        <v>#REF!</v>
      </c>
      <c r="C819" s="31" t="e">
        <f>VLOOKUP($A814,'CBT Wages'!$B$6:$AE$48,20,0)</f>
        <v>#REF!</v>
      </c>
      <c r="D819" s="48"/>
      <c r="E819" s="49"/>
      <c r="F819" s="177" t="e">
        <f>SUM(C819:E819)</f>
        <v>#REF!</v>
      </c>
      <c r="G819" s="202"/>
      <c r="H819" s="34" t="s">
        <v>362</v>
      </c>
      <c r="I819" s="26" t="e">
        <f>VLOOKUP($A814,'CBT Wages'!$B$6:$AE$48,29,0)</f>
        <v>#REF!</v>
      </c>
      <c r="J819" s="203"/>
      <c r="K819" s="180"/>
    </row>
    <row r="820" spans="1:11" ht="14.25" x14ac:dyDescent="0.2">
      <c r="A820" s="46" t="s">
        <v>363</v>
      </c>
      <c r="B820" s="50" t="e">
        <f>VLOOKUP($A814,'CBT Wages'!$B$6:$AE$48,16,0)</f>
        <v>#REF!</v>
      </c>
      <c r="C820" s="51" t="e">
        <f>VLOOKUP($A814,'CBT Wages'!$B$6:$AE$48,21,0)</f>
        <v>#REF!</v>
      </c>
      <c r="D820" s="52"/>
      <c r="E820" s="38"/>
      <c r="F820" s="181" t="e">
        <f>SUM(C820:E820)</f>
        <v>#REF!</v>
      </c>
      <c r="G820" s="204"/>
      <c r="H820" s="36" t="s">
        <v>364</v>
      </c>
      <c r="I820" s="68" t="e">
        <f>VLOOKUP($A814,'CBT Wages'!$B$6:$AE$48,28,0)</f>
        <v>#REF!</v>
      </c>
      <c r="J820" s="205" t="e">
        <f>F827-I827</f>
        <v>#REF!</v>
      </c>
      <c r="K820" s="184"/>
    </row>
    <row r="821" spans="1:11" x14ac:dyDescent="0.2">
      <c r="A821" s="46" t="s">
        <v>365</v>
      </c>
      <c r="B821" s="50" t="e">
        <f>VLOOKUP($A814,'CBT Wages'!$B$6:$AE$48,17,0)</f>
        <v>#REF!</v>
      </c>
      <c r="C821" s="51" t="e">
        <f>VLOOKUP($A814,'CBT Wages'!$B$6:$AE$48,22,0)</f>
        <v>#REF!</v>
      </c>
      <c r="D821" s="52"/>
      <c r="E821" s="38"/>
      <c r="F821" s="181" t="e">
        <f>SUM(C821:E821)</f>
        <v>#REF!</v>
      </c>
      <c r="G821" s="204"/>
      <c r="H821" s="36" t="s">
        <v>366</v>
      </c>
      <c r="I821" s="68" t="e">
        <f>VLOOKUP($A814,'CBT Wages'!$B$6:$AE$48,30,0)</f>
        <v>#REF!</v>
      </c>
      <c r="J821" s="201" t="s">
        <v>367</v>
      </c>
      <c r="K821" s="190"/>
    </row>
    <row r="822" spans="1:11" x14ac:dyDescent="0.2">
      <c r="A822" s="46" t="s">
        <v>368</v>
      </c>
      <c r="B822" s="50">
        <v>0</v>
      </c>
      <c r="C822" s="51">
        <v>0</v>
      </c>
      <c r="D822" s="52"/>
      <c r="E822" s="38"/>
      <c r="F822" s="181">
        <f>SUM(D822:E822)</f>
        <v>0</v>
      </c>
      <c r="G822" s="204"/>
      <c r="H822" s="36" t="s">
        <v>369</v>
      </c>
      <c r="I822" s="68"/>
      <c r="J822" s="198"/>
      <c r="K822" s="192"/>
    </row>
    <row r="823" spans="1:11" x14ac:dyDescent="0.2">
      <c r="A823" s="46" t="s">
        <v>370</v>
      </c>
      <c r="B823" s="50" t="e">
        <f>VLOOKUP($A814,'CBT Wages'!$B$6:$AE$48,18,0)</f>
        <v>#REF!</v>
      </c>
      <c r="C823" s="51" t="e">
        <f>VLOOKUP($A814,'CBT Wages'!$B$6:$AE$48,23,0)</f>
        <v>#REF!</v>
      </c>
      <c r="D823" s="52"/>
      <c r="E823" s="38"/>
      <c r="F823" s="181" t="e">
        <f>SUM(C823:E823)</f>
        <v>#REF!</v>
      </c>
      <c r="G823" s="204"/>
      <c r="H823" s="36" t="s">
        <v>371</v>
      </c>
      <c r="I823" s="68"/>
      <c r="J823" s="198"/>
      <c r="K823" s="192"/>
    </row>
    <row r="824" spans="1:11" x14ac:dyDescent="0.2">
      <c r="A824" s="46" t="s">
        <v>372</v>
      </c>
      <c r="B824" s="53">
        <v>0</v>
      </c>
      <c r="C824" s="51" t="e">
        <f>VLOOKUP($A814,'CBT Wages'!$B$6:$AE$48,25,0)</f>
        <v>#REF!</v>
      </c>
      <c r="D824" s="52"/>
      <c r="E824" s="38"/>
      <c r="F824" s="181" t="e">
        <f>SUM(C824:E824)</f>
        <v>#REF!</v>
      </c>
      <c r="G824" s="204"/>
      <c r="H824" s="51"/>
      <c r="I824" s="68"/>
      <c r="J824" s="198"/>
      <c r="K824" s="192"/>
    </row>
    <row r="825" spans="1:11" x14ac:dyDescent="0.2">
      <c r="A825" s="46" t="s">
        <v>374</v>
      </c>
      <c r="B825" s="53">
        <v>0</v>
      </c>
      <c r="C825" s="51" t="e">
        <f>VLOOKUP($A814,'CBT Wages'!$B$6:$AE$48,26,0)</f>
        <v>#REF!</v>
      </c>
      <c r="D825" s="52"/>
      <c r="E825" s="38"/>
      <c r="F825" s="181" t="e">
        <f>SUM(C825:E825)</f>
        <v>#REF!</v>
      </c>
      <c r="G825" s="204"/>
      <c r="H825" s="51"/>
      <c r="I825" s="68"/>
      <c r="J825" s="198"/>
      <c r="K825" s="192"/>
    </row>
    <row r="826" spans="1:11" x14ac:dyDescent="0.2">
      <c r="A826" s="54" t="s">
        <v>375</v>
      </c>
      <c r="B826" s="55"/>
      <c r="C826" s="185"/>
      <c r="D826" s="186"/>
      <c r="E826" s="42"/>
      <c r="F826" s="185">
        <f>SUM(D826:E826)</f>
        <v>0</v>
      </c>
      <c r="G826" s="208"/>
      <c r="H826" s="40"/>
      <c r="I826" s="69"/>
      <c r="J826" s="212"/>
      <c r="K826" s="194"/>
    </row>
    <row r="827" spans="1:11" x14ac:dyDescent="0.2">
      <c r="A827" s="56" t="s">
        <v>320</v>
      </c>
      <c r="B827" s="57" t="e">
        <f>SUM(B819:B826)</f>
        <v>#REF!</v>
      </c>
      <c r="C827" s="209" t="e">
        <f>SUM(C819:D826)</f>
        <v>#REF!</v>
      </c>
      <c r="D827" s="210"/>
      <c r="E827" s="58"/>
      <c r="F827" s="209" t="e">
        <f>SUM(F819:F826)+F817</f>
        <v>#REF!</v>
      </c>
      <c r="G827" s="211">
        <f t="shared" ref="G827" si="53">SUM(G819:G826)</f>
        <v>0</v>
      </c>
      <c r="H827" s="59"/>
      <c r="I827" s="70" t="e">
        <f>SUM(I819:I826)</f>
        <v>#REF!</v>
      </c>
      <c r="J827" s="57" t="s">
        <v>376</v>
      </c>
      <c r="K827" s="57" t="e">
        <f>VLOOKUP($A814,'CBT Wages'!$B$6:$AF$48,6,0)</f>
        <v>#REF!</v>
      </c>
    </row>
    <row r="829" spans="1:11" ht="15.75" x14ac:dyDescent="0.2">
      <c r="A829" s="20" t="s">
        <v>337</v>
      </c>
      <c r="B829" s="21"/>
      <c r="C829" s="21"/>
      <c r="D829" s="21"/>
      <c r="E829" s="167" t="str">
        <f>+$E$1</f>
        <v>Salary Slip Oct 2019</v>
      </c>
      <c r="F829" s="167"/>
      <c r="G829" s="167"/>
      <c r="H829" s="167"/>
      <c r="I829" s="167"/>
      <c r="J829" s="167"/>
      <c r="K829" s="168"/>
    </row>
    <row r="830" spans="1:11" x14ac:dyDescent="0.2">
      <c r="A830" s="22"/>
      <c r="C830" s="23" t="s">
        <v>339</v>
      </c>
      <c r="E830" s="23"/>
      <c r="F830" s="23"/>
      <c r="G830" s="23"/>
      <c r="H830" s="23"/>
      <c r="I830" s="23"/>
      <c r="J830" s="23"/>
      <c r="K830" s="60"/>
    </row>
    <row r="831" spans="1:11" x14ac:dyDescent="0.2">
      <c r="A831" s="24" t="s">
        <v>340</v>
      </c>
      <c r="B831" s="25" t="s">
        <v>341</v>
      </c>
      <c r="C831" s="26"/>
      <c r="D831" s="27" t="s">
        <v>342</v>
      </c>
      <c r="E831" s="28" t="s">
        <v>343</v>
      </c>
      <c r="F831" s="28" t="s">
        <v>344</v>
      </c>
      <c r="G831" s="28" t="s">
        <v>345</v>
      </c>
      <c r="H831" s="29" t="s">
        <v>346</v>
      </c>
      <c r="I831" s="61" t="s">
        <v>347</v>
      </c>
      <c r="J831" s="44"/>
      <c r="K831" s="62" t="s">
        <v>348</v>
      </c>
    </row>
    <row r="832" spans="1:11" x14ac:dyDescent="0.2">
      <c r="A832" s="30" t="e">
        <f>+'CBT Wages'!#REF!</f>
        <v>#REF!</v>
      </c>
      <c r="B832" s="31" t="e">
        <f>VLOOKUP($A832,'CBT Wages'!$B$6:$AE$48,8,0)</f>
        <v>#REF!</v>
      </c>
      <c r="C832" s="26"/>
      <c r="D832" s="31" t="e">
        <f>VLOOKUP($A832,'CBT Wages'!$B$6:$AE$48,9,0)</f>
        <v>#REF!</v>
      </c>
      <c r="E832" s="31" t="e">
        <f>VLOOKUP($A832,'CBT Wages'!$B$6:$AE$48,10,0)</f>
        <v>#REF!</v>
      </c>
      <c r="F832" s="31" t="e">
        <f>VLOOKUP($A832,'CBT Wages'!$B$6:$AE$48,14,0)</f>
        <v>#REF!</v>
      </c>
      <c r="G832" s="32" t="e">
        <f>VLOOKUP($A832,'CBT Wages'!$B$6:$AE$48,5,0)</f>
        <v>#REF!</v>
      </c>
      <c r="H832" s="33" t="s">
        <v>349</v>
      </c>
      <c r="I832" s="64">
        <v>0</v>
      </c>
      <c r="J832" s="65"/>
      <c r="K832" s="64">
        <v>0</v>
      </c>
    </row>
    <row r="833" spans="1:11" x14ac:dyDescent="0.2">
      <c r="A833" s="34" t="s">
        <v>350</v>
      </c>
      <c r="B833" s="31" t="e">
        <f>VLOOKUP($A832,'CBT Wages'!$B$6:$AE$48,3,0)</f>
        <v>#REF!</v>
      </c>
      <c r="C833" s="21"/>
      <c r="D833" s="21"/>
      <c r="E833" s="35"/>
      <c r="F833" s="35"/>
      <c r="G833" s="35"/>
      <c r="H833" s="213" t="s">
        <v>351</v>
      </c>
      <c r="I833" s="187">
        <v>0</v>
      </c>
      <c r="J833" s="206"/>
      <c r="K833" s="187">
        <v>0</v>
      </c>
    </row>
    <row r="834" spans="1:11" x14ac:dyDescent="0.2">
      <c r="A834" s="36" t="s">
        <v>352</v>
      </c>
      <c r="B834" s="27" t="e">
        <f>VLOOKUP($A832,'CBT Wages'!$B$6:$AE$48,4,0)</f>
        <v>#REF!</v>
      </c>
      <c r="C834" s="21"/>
      <c r="D834" s="21"/>
      <c r="E834" s="28" t="s">
        <v>322</v>
      </c>
      <c r="F834" s="37" t="e">
        <f>VLOOKUP($A832,'CBT OT'!$B$6:$O$429,9,0)</f>
        <v>#REF!</v>
      </c>
      <c r="G834" s="38"/>
      <c r="H834" s="194"/>
      <c r="I834" s="188"/>
      <c r="J834" s="207"/>
      <c r="K834" s="188"/>
    </row>
    <row r="835" spans="1:11" x14ac:dyDescent="0.2">
      <c r="A835" s="39" t="s">
        <v>353</v>
      </c>
      <c r="B835" s="40" t="e">
        <f>VLOOKUP($A832,'CBT Wages'!$B$6:$AR$48,44,0)</f>
        <v>#REF!</v>
      </c>
      <c r="C835" s="41"/>
      <c r="D835" s="41"/>
      <c r="E835" s="35" t="s">
        <v>354</v>
      </c>
      <c r="F835" s="37" t="e">
        <f>VLOOKUP($A832,'CBT OT'!$B$6:$V$429,16,0)</f>
        <v>#REF!</v>
      </c>
      <c r="G835" s="42"/>
      <c r="H835" s="43" t="s">
        <v>355</v>
      </c>
      <c r="I835" s="66">
        <v>0</v>
      </c>
      <c r="J835" s="67"/>
      <c r="K835" s="66">
        <v>0</v>
      </c>
    </row>
    <row r="836" spans="1:11" x14ac:dyDescent="0.2">
      <c r="A836" s="169" t="s">
        <v>356</v>
      </c>
      <c r="B836" s="197"/>
      <c r="C836" s="198" t="s">
        <v>357</v>
      </c>
      <c r="D836" s="192"/>
      <c r="E836" s="45"/>
      <c r="F836" s="199" t="s">
        <v>358</v>
      </c>
      <c r="G836" s="192"/>
      <c r="H836" s="200" t="s">
        <v>359</v>
      </c>
      <c r="I836" s="201"/>
      <c r="J836" s="175" t="s">
        <v>360</v>
      </c>
      <c r="K836" s="176"/>
    </row>
    <row r="837" spans="1:11" x14ac:dyDescent="0.2">
      <c r="A837" s="46" t="s">
        <v>361</v>
      </c>
      <c r="B837" s="47" t="e">
        <f>VLOOKUP($A832,'CBT Wages'!$B$6:$AE$48,15,0)</f>
        <v>#REF!</v>
      </c>
      <c r="C837" s="31" t="e">
        <f>VLOOKUP($A832,'CBT Wages'!$B$6:$AE$48,20,0)</f>
        <v>#REF!</v>
      </c>
      <c r="D837" s="48"/>
      <c r="E837" s="49"/>
      <c r="F837" s="177" t="e">
        <f>SUM(C837:E837)</f>
        <v>#REF!</v>
      </c>
      <c r="G837" s="202"/>
      <c r="H837" s="34" t="s">
        <v>362</v>
      </c>
      <c r="I837" s="26" t="e">
        <f>VLOOKUP($A832,'CBT Wages'!$B$6:$AE$48,29,0)</f>
        <v>#REF!</v>
      </c>
      <c r="J837" s="203"/>
      <c r="K837" s="180"/>
    </row>
    <row r="838" spans="1:11" ht="14.25" x14ac:dyDescent="0.2">
      <c r="A838" s="46" t="s">
        <v>363</v>
      </c>
      <c r="B838" s="50" t="e">
        <f>VLOOKUP($A832,'CBT Wages'!$B$6:$AE$48,16,0)</f>
        <v>#REF!</v>
      </c>
      <c r="C838" s="51" t="e">
        <f>VLOOKUP($A832,'CBT Wages'!$B$6:$AE$48,21,0)</f>
        <v>#REF!</v>
      </c>
      <c r="D838" s="52"/>
      <c r="E838" s="38"/>
      <c r="F838" s="181" t="e">
        <f>SUM(C838:E838)</f>
        <v>#REF!</v>
      </c>
      <c r="G838" s="204"/>
      <c r="H838" s="36" t="s">
        <v>364</v>
      </c>
      <c r="I838" s="68" t="e">
        <f>VLOOKUP($A832,'CBT Wages'!$B$6:$AE$48,28,0)</f>
        <v>#REF!</v>
      </c>
      <c r="J838" s="205" t="e">
        <f>F845-I845</f>
        <v>#REF!</v>
      </c>
      <c r="K838" s="184"/>
    </row>
    <row r="839" spans="1:11" x14ac:dyDescent="0.2">
      <c r="A839" s="46" t="s">
        <v>365</v>
      </c>
      <c r="B839" s="50" t="e">
        <f>VLOOKUP($A832,'CBT Wages'!$B$6:$AE$48,17,0)</f>
        <v>#REF!</v>
      </c>
      <c r="C839" s="51" t="e">
        <f>VLOOKUP($A832,'CBT Wages'!$B$6:$AE$48,22,0)</f>
        <v>#REF!</v>
      </c>
      <c r="D839" s="52"/>
      <c r="E839" s="38"/>
      <c r="F839" s="181" t="e">
        <f>SUM(C839:E839)</f>
        <v>#REF!</v>
      </c>
      <c r="G839" s="204"/>
      <c r="H839" s="36" t="s">
        <v>366</v>
      </c>
      <c r="I839" s="68" t="e">
        <f>VLOOKUP($A832,'CBT Wages'!$B$6:$AE$48,30,0)</f>
        <v>#REF!</v>
      </c>
      <c r="J839" s="201" t="s">
        <v>367</v>
      </c>
      <c r="K839" s="190"/>
    </row>
    <row r="840" spans="1:11" x14ac:dyDescent="0.2">
      <c r="A840" s="46" t="s">
        <v>368</v>
      </c>
      <c r="B840" s="50">
        <v>0</v>
      </c>
      <c r="C840" s="51">
        <v>0</v>
      </c>
      <c r="D840" s="52"/>
      <c r="E840" s="38"/>
      <c r="F840" s="181">
        <f>SUM(D840:E840)</f>
        <v>0</v>
      </c>
      <c r="G840" s="204"/>
      <c r="H840" s="36" t="s">
        <v>369</v>
      </c>
      <c r="I840" s="68"/>
      <c r="J840" s="198"/>
      <c r="K840" s="192"/>
    </row>
    <row r="841" spans="1:11" x14ac:dyDescent="0.2">
      <c r="A841" s="46" t="s">
        <v>370</v>
      </c>
      <c r="B841" s="50" t="e">
        <f>VLOOKUP($A832,'CBT Wages'!$B$6:$AE$48,18,0)</f>
        <v>#REF!</v>
      </c>
      <c r="C841" s="51" t="e">
        <f>VLOOKUP($A832,'CBT Wages'!$B$6:$AE$48,23,0)</f>
        <v>#REF!</v>
      </c>
      <c r="D841" s="52"/>
      <c r="E841" s="38"/>
      <c r="F841" s="181" t="e">
        <f>SUM(C841:E841)</f>
        <v>#REF!</v>
      </c>
      <c r="G841" s="204"/>
      <c r="H841" s="36" t="s">
        <v>371</v>
      </c>
      <c r="I841" s="68"/>
      <c r="J841" s="198"/>
      <c r="K841" s="192"/>
    </row>
    <row r="842" spans="1:11" x14ac:dyDescent="0.2">
      <c r="A842" s="46" t="s">
        <v>372</v>
      </c>
      <c r="B842" s="53">
        <v>0</v>
      </c>
      <c r="C842" s="51" t="e">
        <f>VLOOKUP($A832,'CBT Wages'!$B$6:$AE$48,25,0)</f>
        <v>#REF!</v>
      </c>
      <c r="D842" s="52"/>
      <c r="E842" s="38"/>
      <c r="F842" s="181" t="e">
        <f>SUM(C842:E842)</f>
        <v>#REF!</v>
      </c>
      <c r="G842" s="204"/>
      <c r="H842" s="51"/>
      <c r="I842" s="68"/>
      <c r="J842" s="198"/>
      <c r="K842" s="192"/>
    </row>
    <row r="843" spans="1:11" x14ac:dyDescent="0.2">
      <c r="A843" s="46" t="s">
        <v>374</v>
      </c>
      <c r="B843" s="53">
        <v>0</v>
      </c>
      <c r="C843" s="51" t="e">
        <f>VLOOKUP($A832,'CBT Wages'!$B$6:$AE$48,26,0)</f>
        <v>#REF!</v>
      </c>
      <c r="D843" s="52"/>
      <c r="E843" s="38"/>
      <c r="F843" s="181" t="e">
        <f>SUM(C843:E843)</f>
        <v>#REF!</v>
      </c>
      <c r="G843" s="204"/>
      <c r="H843" s="51"/>
      <c r="I843" s="68"/>
      <c r="J843" s="198"/>
      <c r="K843" s="192"/>
    </row>
    <row r="844" spans="1:11" x14ac:dyDescent="0.2">
      <c r="A844" s="54" t="s">
        <v>375</v>
      </c>
      <c r="B844" s="55"/>
      <c r="C844" s="185"/>
      <c r="D844" s="186"/>
      <c r="E844" s="42"/>
      <c r="F844" s="185">
        <f>SUM(D844:E844)</f>
        <v>0</v>
      </c>
      <c r="G844" s="208"/>
      <c r="H844" s="40"/>
      <c r="I844" s="69"/>
      <c r="J844" s="212"/>
      <c r="K844" s="194"/>
    </row>
    <row r="845" spans="1:11" x14ac:dyDescent="0.2">
      <c r="A845" s="56" t="s">
        <v>320</v>
      </c>
      <c r="B845" s="57" t="e">
        <f>SUM(B837:B844)</f>
        <v>#REF!</v>
      </c>
      <c r="C845" s="209" t="e">
        <f>SUM(C837:D844)</f>
        <v>#REF!</v>
      </c>
      <c r="D845" s="210"/>
      <c r="E845" s="58"/>
      <c r="F845" s="209" t="e">
        <f>SUM(F837:F844)+F835</f>
        <v>#REF!</v>
      </c>
      <c r="G845" s="211">
        <f t="shared" ref="G845" si="54">SUM(G837:G844)</f>
        <v>0</v>
      </c>
      <c r="H845" s="59"/>
      <c r="I845" s="70" t="e">
        <f>SUM(I837:I844)</f>
        <v>#REF!</v>
      </c>
      <c r="J845" s="57" t="s">
        <v>376</v>
      </c>
      <c r="K845" s="57" t="e">
        <f>VLOOKUP($A832,'CBT Wages'!$B$6:$AF$48,6,0)</f>
        <v>#REF!</v>
      </c>
    </row>
    <row r="847" spans="1:11" ht="15.75" x14ac:dyDescent="0.2">
      <c r="A847" s="20" t="s">
        <v>337</v>
      </c>
      <c r="B847" s="21"/>
      <c r="C847" s="21"/>
      <c r="D847" s="21"/>
      <c r="E847" s="167" t="str">
        <f>+$E$1</f>
        <v>Salary Slip Oct 2019</v>
      </c>
      <c r="F847" s="167"/>
      <c r="G847" s="167"/>
      <c r="H847" s="167"/>
      <c r="I847" s="167"/>
      <c r="J847" s="167"/>
      <c r="K847" s="168"/>
    </row>
    <row r="848" spans="1:11" x14ac:dyDescent="0.2">
      <c r="A848" s="22"/>
      <c r="C848" s="23" t="s">
        <v>339</v>
      </c>
      <c r="E848" s="23"/>
      <c r="F848" s="23"/>
      <c r="G848" s="23"/>
      <c r="H848" s="23"/>
      <c r="I848" s="23"/>
      <c r="J848" s="23"/>
      <c r="K848" s="60"/>
    </row>
    <row r="849" spans="1:11" x14ac:dyDescent="0.2">
      <c r="A849" s="24" t="s">
        <v>340</v>
      </c>
      <c r="B849" s="25" t="s">
        <v>341</v>
      </c>
      <c r="C849" s="26"/>
      <c r="D849" s="27" t="s">
        <v>342</v>
      </c>
      <c r="E849" s="28" t="s">
        <v>343</v>
      </c>
      <c r="F849" s="28" t="s">
        <v>344</v>
      </c>
      <c r="G849" s="28" t="s">
        <v>345</v>
      </c>
      <c r="H849" s="29" t="s">
        <v>346</v>
      </c>
      <c r="I849" s="61" t="s">
        <v>347</v>
      </c>
      <c r="J849" s="44"/>
      <c r="K849" s="62" t="s">
        <v>348</v>
      </c>
    </row>
    <row r="850" spans="1:11" x14ac:dyDescent="0.2">
      <c r="A850" s="30" t="e">
        <f>+'CBT Wages'!#REF!</f>
        <v>#REF!</v>
      </c>
      <c r="B850" s="31" t="e">
        <f>VLOOKUP($A850,'CBT Wages'!$B$6:$AE$48,8,0)</f>
        <v>#REF!</v>
      </c>
      <c r="C850" s="26"/>
      <c r="D850" s="31" t="e">
        <f>VLOOKUP($A850,'CBT Wages'!$B$6:$AE$48,9,0)</f>
        <v>#REF!</v>
      </c>
      <c r="E850" s="31" t="e">
        <f>VLOOKUP($A850,'CBT Wages'!$B$6:$AE$48,10,0)</f>
        <v>#REF!</v>
      </c>
      <c r="F850" s="31" t="e">
        <f>VLOOKUP($A850,'CBT Wages'!$B$6:$AE$48,14,0)</f>
        <v>#REF!</v>
      </c>
      <c r="G850" s="32" t="e">
        <f>VLOOKUP($A850,'CBT Wages'!$B$6:$AE$48,5,0)</f>
        <v>#REF!</v>
      </c>
      <c r="H850" s="33" t="s">
        <v>349</v>
      </c>
      <c r="I850" s="64">
        <v>0</v>
      </c>
      <c r="J850" s="65"/>
      <c r="K850" s="64">
        <v>0</v>
      </c>
    </row>
    <row r="851" spans="1:11" x14ac:dyDescent="0.2">
      <c r="A851" s="34" t="s">
        <v>350</v>
      </c>
      <c r="B851" s="31" t="e">
        <f>VLOOKUP($A850,'CBT Wages'!$B$6:$AE$48,3,0)</f>
        <v>#REF!</v>
      </c>
      <c r="C851" s="21"/>
      <c r="D851" s="21"/>
      <c r="E851" s="35"/>
      <c r="F851" s="35"/>
      <c r="G851" s="35"/>
      <c r="H851" s="213" t="s">
        <v>351</v>
      </c>
      <c r="I851" s="187">
        <v>0</v>
      </c>
      <c r="J851" s="206"/>
      <c r="K851" s="187">
        <v>0</v>
      </c>
    </row>
    <row r="852" spans="1:11" x14ac:dyDescent="0.2">
      <c r="A852" s="36" t="s">
        <v>352</v>
      </c>
      <c r="B852" s="27" t="e">
        <f>VLOOKUP($A850,'CBT Wages'!$B$6:$AE$48,4,0)</f>
        <v>#REF!</v>
      </c>
      <c r="C852" s="21"/>
      <c r="D852" s="21"/>
      <c r="E852" s="28" t="s">
        <v>322</v>
      </c>
      <c r="F852" s="37" t="e">
        <f>VLOOKUP($A850,'CBT OT'!$B$6:$O$429,9,0)</f>
        <v>#REF!</v>
      </c>
      <c r="G852" s="38"/>
      <c r="H852" s="194"/>
      <c r="I852" s="188"/>
      <c r="J852" s="207"/>
      <c r="K852" s="188"/>
    </row>
    <row r="853" spans="1:11" x14ac:dyDescent="0.2">
      <c r="A853" s="39" t="s">
        <v>353</v>
      </c>
      <c r="B853" s="40" t="e">
        <f>VLOOKUP($A850,'CBT Wages'!$B$6:$AR$48,44,0)</f>
        <v>#REF!</v>
      </c>
      <c r="C853" s="41"/>
      <c r="D853" s="41"/>
      <c r="E853" s="35" t="s">
        <v>354</v>
      </c>
      <c r="F853" s="37" t="e">
        <f>VLOOKUP($A850,'CBT OT'!$B$6:$V$429,16,0)</f>
        <v>#REF!</v>
      </c>
      <c r="G853" s="42"/>
      <c r="H853" s="43" t="s">
        <v>355</v>
      </c>
      <c r="I853" s="66">
        <v>0</v>
      </c>
      <c r="J853" s="67"/>
      <c r="K853" s="66">
        <v>0</v>
      </c>
    </row>
    <row r="854" spans="1:11" x14ac:dyDescent="0.2">
      <c r="A854" s="169" t="s">
        <v>356</v>
      </c>
      <c r="B854" s="197"/>
      <c r="C854" s="198" t="s">
        <v>357</v>
      </c>
      <c r="D854" s="192"/>
      <c r="E854" s="45"/>
      <c r="F854" s="199" t="s">
        <v>358</v>
      </c>
      <c r="G854" s="192"/>
      <c r="H854" s="200" t="s">
        <v>359</v>
      </c>
      <c r="I854" s="201"/>
      <c r="J854" s="175" t="s">
        <v>360</v>
      </c>
      <c r="K854" s="176"/>
    </row>
    <row r="855" spans="1:11" x14ac:dyDescent="0.2">
      <c r="A855" s="46" t="s">
        <v>361</v>
      </c>
      <c r="B855" s="47" t="e">
        <f>VLOOKUP($A850,'CBT Wages'!$B$6:$AE$48,15,0)</f>
        <v>#REF!</v>
      </c>
      <c r="C855" s="31" t="e">
        <f>VLOOKUP($A850,'CBT Wages'!$B$6:$AE$48,20,0)</f>
        <v>#REF!</v>
      </c>
      <c r="D855" s="48"/>
      <c r="E855" s="49"/>
      <c r="F855" s="177" t="e">
        <f>SUM(C855:E855)</f>
        <v>#REF!</v>
      </c>
      <c r="G855" s="202"/>
      <c r="H855" s="34" t="s">
        <v>362</v>
      </c>
      <c r="I855" s="26" t="e">
        <f>VLOOKUP($A850,'CBT Wages'!$B$6:$AE$48,29,0)</f>
        <v>#REF!</v>
      </c>
      <c r="J855" s="203"/>
      <c r="K855" s="180"/>
    </row>
    <row r="856" spans="1:11" ht="14.25" x14ac:dyDescent="0.2">
      <c r="A856" s="46" t="s">
        <v>363</v>
      </c>
      <c r="B856" s="50" t="e">
        <f>VLOOKUP($A850,'CBT Wages'!$B$6:$AE$48,16,0)</f>
        <v>#REF!</v>
      </c>
      <c r="C856" s="51" t="e">
        <f>VLOOKUP($A850,'CBT Wages'!$B$6:$AE$48,21,0)</f>
        <v>#REF!</v>
      </c>
      <c r="D856" s="52"/>
      <c r="E856" s="38"/>
      <c r="F856" s="181" t="e">
        <f>SUM(C856:E856)</f>
        <v>#REF!</v>
      </c>
      <c r="G856" s="204"/>
      <c r="H856" s="36" t="s">
        <v>364</v>
      </c>
      <c r="I856" s="68" t="e">
        <f>VLOOKUP($A850,'CBT Wages'!$B$6:$AE$48,28,0)</f>
        <v>#REF!</v>
      </c>
      <c r="J856" s="205" t="e">
        <f>F863-I863</f>
        <v>#REF!</v>
      </c>
      <c r="K856" s="184"/>
    </row>
    <row r="857" spans="1:11" x14ac:dyDescent="0.2">
      <c r="A857" s="46" t="s">
        <v>365</v>
      </c>
      <c r="B857" s="50" t="e">
        <f>VLOOKUP($A850,'CBT Wages'!$B$6:$AE$48,17,0)</f>
        <v>#REF!</v>
      </c>
      <c r="C857" s="51" t="e">
        <f>VLOOKUP($A850,'CBT Wages'!$B$6:$AE$48,22,0)</f>
        <v>#REF!</v>
      </c>
      <c r="D857" s="52"/>
      <c r="E857" s="38"/>
      <c r="F857" s="181" t="e">
        <f>SUM(C857:E857)</f>
        <v>#REF!</v>
      </c>
      <c r="G857" s="204"/>
      <c r="H857" s="36" t="s">
        <v>366</v>
      </c>
      <c r="I857" s="68" t="e">
        <f>VLOOKUP($A850,'CBT Wages'!$B$6:$AE$48,30,0)</f>
        <v>#REF!</v>
      </c>
      <c r="J857" s="201" t="s">
        <v>367</v>
      </c>
      <c r="K857" s="190"/>
    </row>
    <row r="858" spans="1:11" x14ac:dyDescent="0.2">
      <c r="A858" s="46" t="s">
        <v>368</v>
      </c>
      <c r="B858" s="50">
        <v>0</v>
      </c>
      <c r="C858" s="51">
        <v>0</v>
      </c>
      <c r="D858" s="52"/>
      <c r="E858" s="38"/>
      <c r="F858" s="181">
        <f>SUM(D858:E858)</f>
        <v>0</v>
      </c>
      <c r="G858" s="204"/>
      <c r="H858" s="36" t="s">
        <v>369</v>
      </c>
      <c r="I858" s="68"/>
      <c r="J858" s="198"/>
      <c r="K858" s="192"/>
    </row>
    <row r="859" spans="1:11" x14ac:dyDescent="0.2">
      <c r="A859" s="46" t="s">
        <v>370</v>
      </c>
      <c r="B859" s="50" t="e">
        <f>VLOOKUP($A850,'CBT Wages'!$B$6:$AE$48,18,0)</f>
        <v>#REF!</v>
      </c>
      <c r="C859" s="51" t="e">
        <f>VLOOKUP($A850,'CBT Wages'!$B$6:$AE$48,23,0)</f>
        <v>#REF!</v>
      </c>
      <c r="D859" s="52"/>
      <c r="E859" s="38"/>
      <c r="F859" s="181" t="e">
        <f>SUM(C859:E859)</f>
        <v>#REF!</v>
      </c>
      <c r="G859" s="204"/>
      <c r="H859" s="36" t="s">
        <v>371</v>
      </c>
      <c r="I859" s="68"/>
      <c r="J859" s="198"/>
      <c r="K859" s="192"/>
    </row>
    <row r="860" spans="1:11" x14ac:dyDescent="0.2">
      <c r="A860" s="46" t="s">
        <v>372</v>
      </c>
      <c r="B860" s="53">
        <v>0</v>
      </c>
      <c r="C860" s="51" t="e">
        <f>VLOOKUP($A850,'CBT Wages'!$B$6:$AE$48,25,0)</f>
        <v>#REF!</v>
      </c>
      <c r="D860" s="52"/>
      <c r="E860" s="38"/>
      <c r="F860" s="181" t="e">
        <f>SUM(C860:E860)</f>
        <v>#REF!</v>
      </c>
      <c r="G860" s="204"/>
      <c r="H860" s="51"/>
      <c r="I860" s="68"/>
      <c r="J860" s="198"/>
      <c r="K860" s="192"/>
    </row>
    <row r="861" spans="1:11" x14ac:dyDescent="0.2">
      <c r="A861" s="46" t="s">
        <v>374</v>
      </c>
      <c r="B861" s="53">
        <v>0</v>
      </c>
      <c r="C861" s="51" t="e">
        <f>VLOOKUP($A850,'CBT Wages'!$B$6:$AE$48,26,0)</f>
        <v>#REF!</v>
      </c>
      <c r="D861" s="52"/>
      <c r="E861" s="38"/>
      <c r="F861" s="181" t="e">
        <f>SUM(C861:E861)</f>
        <v>#REF!</v>
      </c>
      <c r="G861" s="204"/>
      <c r="H861" s="51"/>
      <c r="I861" s="68"/>
      <c r="J861" s="198"/>
      <c r="K861" s="192"/>
    </row>
    <row r="862" spans="1:11" x14ac:dyDescent="0.2">
      <c r="A862" s="54" t="s">
        <v>375</v>
      </c>
      <c r="B862" s="55"/>
      <c r="C862" s="185"/>
      <c r="D862" s="186"/>
      <c r="E862" s="42"/>
      <c r="F862" s="185">
        <f>SUM(D862:E862)</f>
        <v>0</v>
      </c>
      <c r="G862" s="208"/>
      <c r="H862" s="40"/>
      <c r="I862" s="69"/>
      <c r="J862" s="212"/>
      <c r="K862" s="194"/>
    </row>
    <row r="863" spans="1:11" x14ac:dyDescent="0.2">
      <c r="A863" s="56" t="s">
        <v>320</v>
      </c>
      <c r="B863" s="57" t="e">
        <f>SUM(B855:B862)</f>
        <v>#REF!</v>
      </c>
      <c r="C863" s="209" t="e">
        <f>SUM(C855:D862)</f>
        <v>#REF!</v>
      </c>
      <c r="D863" s="210"/>
      <c r="E863" s="58"/>
      <c r="F863" s="209" t="e">
        <f>SUM(F855:F862)+F853</f>
        <v>#REF!</v>
      </c>
      <c r="G863" s="211">
        <f t="shared" ref="G863" si="55">SUM(G855:G862)</f>
        <v>0</v>
      </c>
      <c r="H863" s="59"/>
      <c r="I863" s="70" t="e">
        <f>SUM(I855:I862)</f>
        <v>#REF!</v>
      </c>
      <c r="J863" s="57" t="s">
        <v>376</v>
      </c>
      <c r="K863" s="57" t="e">
        <f>VLOOKUP($A850,'CBT Wages'!$B$6:$AF$48,6,0)</f>
        <v>#REF!</v>
      </c>
    </row>
    <row r="865" spans="1:11" ht="15.75" x14ac:dyDescent="0.2">
      <c r="A865" s="20" t="s">
        <v>337</v>
      </c>
      <c r="B865" s="21"/>
      <c r="C865" s="21"/>
      <c r="D865" s="21"/>
      <c r="E865" s="167" t="str">
        <f>+$E$1</f>
        <v>Salary Slip Oct 2019</v>
      </c>
      <c r="F865" s="167"/>
      <c r="G865" s="167"/>
      <c r="H865" s="167"/>
      <c r="I865" s="167"/>
      <c r="J865" s="167"/>
      <c r="K865" s="168"/>
    </row>
    <row r="866" spans="1:11" x14ac:dyDescent="0.2">
      <c r="A866" s="22"/>
      <c r="C866" s="23" t="s">
        <v>339</v>
      </c>
      <c r="E866" s="23"/>
      <c r="F866" s="23"/>
      <c r="G866" s="23"/>
      <c r="H866" s="23"/>
      <c r="I866" s="23"/>
      <c r="J866" s="23"/>
      <c r="K866" s="60"/>
    </row>
    <row r="867" spans="1:11" x14ac:dyDescent="0.2">
      <c r="A867" s="24" t="s">
        <v>340</v>
      </c>
      <c r="B867" s="25" t="s">
        <v>341</v>
      </c>
      <c r="C867" s="26"/>
      <c r="D867" s="27" t="s">
        <v>342</v>
      </c>
      <c r="E867" s="28" t="s">
        <v>343</v>
      </c>
      <c r="F867" s="28" t="s">
        <v>344</v>
      </c>
      <c r="G867" s="28" t="s">
        <v>345</v>
      </c>
      <c r="H867" s="29" t="s">
        <v>346</v>
      </c>
      <c r="I867" s="61" t="s">
        <v>347</v>
      </c>
      <c r="J867" s="44"/>
      <c r="K867" s="62" t="s">
        <v>348</v>
      </c>
    </row>
    <row r="868" spans="1:11" x14ac:dyDescent="0.2">
      <c r="A868" s="30" t="e">
        <f>+'CBT Wages'!#REF!</f>
        <v>#REF!</v>
      </c>
      <c r="B868" s="31" t="e">
        <f>VLOOKUP($A868,'CBT Wages'!$B$6:$AE$48,8,0)</f>
        <v>#REF!</v>
      </c>
      <c r="C868" s="26"/>
      <c r="D868" s="31" t="e">
        <f>VLOOKUP($A868,'CBT Wages'!$B$6:$AE$48,9,0)</f>
        <v>#REF!</v>
      </c>
      <c r="E868" s="31" t="e">
        <f>VLOOKUP($A868,'CBT Wages'!$B$6:$AE$48,10,0)</f>
        <v>#REF!</v>
      </c>
      <c r="F868" s="31" t="e">
        <f>VLOOKUP($A868,'CBT Wages'!$B$6:$AE$48,14,0)</f>
        <v>#REF!</v>
      </c>
      <c r="G868" s="32" t="e">
        <f>VLOOKUP($A868,'CBT Wages'!$B$6:$AE$48,5,0)</f>
        <v>#REF!</v>
      </c>
      <c r="H868" s="33" t="s">
        <v>349</v>
      </c>
      <c r="I868" s="64">
        <v>0</v>
      </c>
      <c r="J868" s="65"/>
      <c r="K868" s="64">
        <v>0</v>
      </c>
    </row>
    <row r="869" spans="1:11" x14ac:dyDescent="0.2">
      <c r="A869" s="34" t="s">
        <v>350</v>
      </c>
      <c r="B869" s="31" t="e">
        <f>VLOOKUP($A868,'CBT Wages'!$B$6:$AE$48,3,0)</f>
        <v>#REF!</v>
      </c>
      <c r="C869" s="21"/>
      <c r="D869" s="21"/>
      <c r="E869" s="35"/>
      <c r="F869" s="35"/>
      <c r="G869" s="35"/>
      <c r="H869" s="213" t="s">
        <v>351</v>
      </c>
      <c r="I869" s="187">
        <v>0</v>
      </c>
      <c r="J869" s="206"/>
      <c r="K869" s="187">
        <v>0</v>
      </c>
    </row>
    <row r="870" spans="1:11" x14ac:dyDescent="0.2">
      <c r="A870" s="36" t="s">
        <v>352</v>
      </c>
      <c r="B870" s="27" t="e">
        <f>VLOOKUP($A868,'CBT Wages'!$B$6:$AE$48,4,0)</f>
        <v>#REF!</v>
      </c>
      <c r="C870" s="21"/>
      <c r="D870" s="21"/>
      <c r="E870" s="28" t="s">
        <v>322</v>
      </c>
      <c r="F870" s="37" t="e">
        <f>VLOOKUP($A868,'CBT OT'!$B$6:$O$429,9,0)</f>
        <v>#REF!</v>
      </c>
      <c r="G870" s="38"/>
      <c r="H870" s="194"/>
      <c r="I870" s="188"/>
      <c r="J870" s="207"/>
      <c r="K870" s="188"/>
    </row>
    <row r="871" spans="1:11" x14ac:dyDescent="0.2">
      <c r="A871" s="39" t="s">
        <v>353</v>
      </c>
      <c r="B871" s="40" t="e">
        <f>VLOOKUP($A868,'CBT Wages'!$B$6:$AR$48,44,0)</f>
        <v>#REF!</v>
      </c>
      <c r="C871" s="41"/>
      <c r="D871" s="41"/>
      <c r="E871" s="35" t="s">
        <v>354</v>
      </c>
      <c r="F871" s="37" t="e">
        <f>VLOOKUP($A868,'CBT OT'!$B$6:$V$429,16,0)</f>
        <v>#REF!</v>
      </c>
      <c r="G871" s="42"/>
      <c r="H871" s="43" t="s">
        <v>355</v>
      </c>
      <c r="I871" s="66">
        <v>0</v>
      </c>
      <c r="J871" s="67"/>
      <c r="K871" s="66">
        <v>0</v>
      </c>
    </row>
    <row r="872" spans="1:11" x14ac:dyDescent="0.2">
      <c r="A872" s="169" t="s">
        <v>356</v>
      </c>
      <c r="B872" s="197"/>
      <c r="C872" s="198" t="s">
        <v>357</v>
      </c>
      <c r="D872" s="192"/>
      <c r="E872" s="45"/>
      <c r="F872" s="199" t="s">
        <v>358</v>
      </c>
      <c r="G872" s="192"/>
      <c r="H872" s="200" t="s">
        <v>359</v>
      </c>
      <c r="I872" s="201"/>
      <c r="J872" s="175" t="s">
        <v>360</v>
      </c>
      <c r="K872" s="176"/>
    </row>
    <row r="873" spans="1:11" x14ac:dyDescent="0.2">
      <c r="A873" s="46" t="s">
        <v>361</v>
      </c>
      <c r="B873" s="47" t="e">
        <f>VLOOKUP($A868,'CBT Wages'!$B$6:$AE$48,15,0)</f>
        <v>#REF!</v>
      </c>
      <c r="C873" s="31" t="e">
        <f>VLOOKUP($A868,'CBT Wages'!$B$6:$AE$48,20,0)</f>
        <v>#REF!</v>
      </c>
      <c r="D873" s="48"/>
      <c r="E873" s="49"/>
      <c r="F873" s="177" t="e">
        <f>SUM(C873:E873)</f>
        <v>#REF!</v>
      </c>
      <c r="G873" s="202"/>
      <c r="H873" s="34" t="s">
        <v>362</v>
      </c>
      <c r="I873" s="26" t="e">
        <f>VLOOKUP($A868,'CBT Wages'!$B$6:$AE$48,29,0)</f>
        <v>#REF!</v>
      </c>
      <c r="J873" s="203"/>
      <c r="K873" s="180"/>
    </row>
    <row r="874" spans="1:11" ht="14.25" x14ac:dyDescent="0.2">
      <c r="A874" s="46" t="s">
        <v>363</v>
      </c>
      <c r="B874" s="50" t="e">
        <f>VLOOKUP($A868,'CBT Wages'!$B$6:$AE$48,16,0)</f>
        <v>#REF!</v>
      </c>
      <c r="C874" s="51" t="e">
        <f>VLOOKUP($A868,'CBT Wages'!$B$6:$AE$48,21,0)</f>
        <v>#REF!</v>
      </c>
      <c r="D874" s="52"/>
      <c r="E874" s="38"/>
      <c r="F874" s="181" t="e">
        <f>SUM(C874:E874)</f>
        <v>#REF!</v>
      </c>
      <c r="G874" s="204"/>
      <c r="H874" s="36" t="s">
        <v>364</v>
      </c>
      <c r="I874" s="68" t="e">
        <f>VLOOKUP($A868,'CBT Wages'!$B$6:$AE$48,28,0)</f>
        <v>#REF!</v>
      </c>
      <c r="J874" s="205" t="e">
        <f>F881-I881</f>
        <v>#REF!</v>
      </c>
      <c r="K874" s="184"/>
    </row>
    <row r="875" spans="1:11" x14ac:dyDescent="0.2">
      <c r="A875" s="46" t="s">
        <v>365</v>
      </c>
      <c r="B875" s="50" t="e">
        <f>VLOOKUP($A868,'CBT Wages'!$B$6:$AE$48,17,0)</f>
        <v>#REF!</v>
      </c>
      <c r="C875" s="51" t="e">
        <f>VLOOKUP($A868,'CBT Wages'!$B$6:$AE$48,22,0)</f>
        <v>#REF!</v>
      </c>
      <c r="D875" s="52"/>
      <c r="E875" s="38"/>
      <c r="F875" s="181" t="e">
        <f>SUM(C875:E875)</f>
        <v>#REF!</v>
      </c>
      <c r="G875" s="204"/>
      <c r="H875" s="36" t="s">
        <v>366</v>
      </c>
      <c r="I875" s="68" t="e">
        <f>VLOOKUP($A868,'CBT Wages'!$B$6:$AE$48,30,0)</f>
        <v>#REF!</v>
      </c>
      <c r="J875" s="201" t="s">
        <v>367</v>
      </c>
      <c r="K875" s="190"/>
    </row>
    <row r="876" spans="1:11" x14ac:dyDescent="0.2">
      <c r="A876" s="46" t="s">
        <v>368</v>
      </c>
      <c r="B876" s="50">
        <v>0</v>
      </c>
      <c r="C876" s="51">
        <v>0</v>
      </c>
      <c r="D876" s="52"/>
      <c r="E876" s="38"/>
      <c r="F876" s="181">
        <f>SUM(D876:E876)</f>
        <v>0</v>
      </c>
      <c r="G876" s="204"/>
      <c r="H876" s="36" t="s">
        <v>369</v>
      </c>
      <c r="I876" s="68"/>
      <c r="J876" s="198"/>
      <c r="K876" s="192"/>
    </row>
    <row r="877" spans="1:11" x14ac:dyDescent="0.2">
      <c r="A877" s="46" t="s">
        <v>370</v>
      </c>
      <c r="B877" s="50" t="e">
        <f>VLOOKUP($A868,'CBT Wages'!$B$6:$AE$48,18,0)</f>
        <v>#REF!</v>
      </c>
      <c r="C877" s="51" t="e">
        <f>VLOOKUP($A868,'CBT Wages'!$B$6:$AE$48,23,0)</f>
        <v>#REF!</v>
      </c>
      <c r="D877" s="52"/>
      <c r="E877" s="38"/>
      <c r="F877" s="181" t="e">
        <f>SUM(C877:E877)</f>
        <v>#REF!</v>
      </c>
      <c r="G877" s="204"/>
      <c r="H877" s="36" t="s">
        <v>371</v>
      </c>
      <c r="I877" s="68"/>
      <c r="J877" s="198"/>
      <c r="K877" s="192"/>
    </row>
    <row r="878" spans="1:11" x14ac:dyDescent="0.2">
      <c r="A878" s="46" t="s">
        <v>372</v>
      </c>
      <c r="B878" s="53">
        <v>0</v>
      </c>
      <c r="C878" s="51" t="e">
        <f>VLOOKUP($A868,'CBT Wages'!$B$6:$AE$48,25,0)</f>
        <v>#REF!</v>
      </c>
      <c r="D878" s="52"/>
      <c r="E878" s="38"/>
      <c r="F878" s="181" t="e">
        <f>SUM(C878:E878)</f>
        <v>#REF!</v>
      </c>
      <c r="G878" s="204"/>
      <c r="H878" s="51"/>
      <c r="I878" s="68"/>
      <c r="J878" s="198"/>
      <c r="K878" s="192"/>
    </row>
    <row r="879" spans="1:11" x14ac:dyDescent="0.2">
      <c r="A879" s="46" t="s">
        <v>374</v>
      </c>
      <c r="B879" s="53">
        <v>0</v>
      </c>
      <c r="C879" s="51" t="e">
        <f>VLOOKUP($A868,'CBT Wages'!$B$6:$AE$48,26,0)</f>
        <v>#REF!</v>
      </c>
      <c r="D879" s="52"/>
      <c r="E879" s="38"/>
      <c r="F879" s="181" t="e">
        <f>SUM(C879:E879)</f>
        <v>#REF!</v>
      </c>
      <c r="G879" s="204"/>
      <c r="H879" s="51"/>
      <c r="I879" s="68"/>
      <c r="J879" s="198"/>
      <c r="K879" s="192"/>
    </row>
    <row r="880" spans="1:11" x14ac:dyDescent="0.2">
      <c r="A880" s="54" t="s">
        <v>375</v>
      </c>
      <c r="B880" s="55"/>
      <c r="C880" s="185"/>
      <c r="D880" s="186"/>
      <c r="E880" s="42"/>
      <c r="F880" s="185">
        <f>SUM(D880:E880)</f>
        <v>0</v>
      </c>
      <c r="G880" s="208"/>
      <c r="H880" s="40"/>
      <c r="I880" s="69"/>
      <c r="J880" s="212"/>
      <c r="K880" s="194"/>
    </row>
    <row r="881" spans="1:11" x14ac:dyDescent="0.2">
      <c r="A881" s="56" t="s">
        <v>320</v>
      </c>
      <c r="B881" s="57" t="e">
        <f>SUM(B873:B880)</f>
        <v>#REF!</v>
      </c>
      <c r="C881" s="209" t="e">
        <f>SUM(C873:D880)</f>
        <v>#REF!</v>
      </c>
      <c r="D881" s="210"/>
      <c r="E881" s="58"/>
      <c r="F881" s="209" t="e">
        <f>SUM(F873:F880)+F871</f>
        <v>#REF!</v>
      </c>
      <c r="G881" s="211">
        <f t="shared" ref="G881" si="56">SUM(G873:G880)</f>
        <v>0</v>
      </c>
      <c r="H881" s="59"/>
      <c r="I881" s="70" t="e">
        <f>SUM(I873:I880)</f>
        <v>#REF!</v>
      </c>
      <c r="J881" s="57" t="s">
        <v>376</v>
      </c>
      <c r="K881" s="57" t="e">
        <f>VLOOKUP($A868,'CBT Wages'!$B$6:$AF$48,6,0)</f>
        <v>#REF!</v>
      </c>
    </row>
    <row r="883" spans="1:11" ht="15.75" x14ac:dyDescent="0.2">
      <c r="A883" s="20" t="s">
        <v>337</v>
      </c>
      <c r="B883" s="21"/>
      <c r="C883" s="21"/>
      <c r="D883" s="21"/>
      <c r="E883" s="167" t="str">
        <f>+$E$1</f>
        <v>Salary Slip Oct 2019</v>
      </c>
      <c r="F883" s="167"/>
      <c r="G883" s="167"/>
      <c r="H883" s="167"/>
      <c r="I883" s="167"/>
      <c r="J883" s="167"/>
      <c r="K883" s="168"/>
    </row>
    <row r="884" spans="1:11" x14ac:dyDescent="0.2">
      <c r="A884" s="22"/>
      <c r="C884" s="23" t="s">
        <v>339</v>
      </c>
      <c r="E884" s="23"/>
      <c r="F884" s="23"/>
      <c r="G884" s="23"/>
      <c r="H884" s="23"/>
      <c r="I884" s="23"/>
      <c r="J884" s="23"/>
      <c r="K884" s="60"/>
    </row>
    <row r="885" spans="1:11" x14ac:dyDescent="0.2">
      <c r="A885" s="24" t="s">
        <v>340</v>
      </c>
      <c r="B885" s="25" t="s">
        <v>341</v>
      </c>
      <c r="C885" s="26"/>
      <c r="D885" s="27" t="s">
        <v>342</v>
      </c>
      <c r="E885" s="28" t="s">
        <v>343</v>
      </c>
      <c r="F885" s="28" t="s">
        <v>344</v>
      </c>
      <c r="G885" s="28" t="s">
        <v>345</v>
      </c>
      <c r="H885" s="29" t="s">
        <v>346</v>
      </c>
      <c r="I885" s="61" t="s">
        <v>347</v>
      </c>
      <c r="J885" s="44"/>
      <c r="K885" s="62" t="s">
        <v>348</v>
      </c>
    </row>
    <row r="886" spans="1:11" x14ac:dyDescent="0.2">
      <c r="A886" s="30" t="e">
        <f>+'CBT Wages'!#REF!</f>
        <v>#REF!</v>
      </c>
      <c r="B886" s="31" t="e">
        <f>VLOOKUP($A886,'CBT Wages'!$B$6:$AE$48,8,0)</f>
        <v>#REF!</v>
      </c>
      <c r="C886" s="26"/>
      <c r="D886" s="31" t="e">
        <f>VLOOKUP($A886,'CBT Wages'!$B$6:$AE$48,9,0)</f>
        <v>#REF!</v>
      </c>
      <c r="E886" s="31" t="e">
        <f>VLOOKUP($A886,'CBT Wages'!$B$6:$AE$48,10,0)</f>
        <v>#REF!</v>
      </c>
      <c r="F886" s="31" t="e">
        <f>VLOOKUP($A886,'CBT Wages'!$B$6:$AE$48,14,0)</f>
        <v>#REF!</v>
      </c>
      <c r="G886" s="32" t="e">
        <f>VLOOKUP($A886,'CBT Wages'!$B$6:$AE$48,5,0)</f>
        <v>#REF!</v>
      </c>
      <c r="H886" s="33" t="s">
        <v>349</v>
      </c>
      <c r="I886" s="64">
        <v>0</v>
      </c>
      <c r="J886" s="65"/>
      <c r="K886" s="64">
        <v>0</v>
      </c>
    </row>
    <row r="887" spans="1:11" x14ac:dyDescent="0.2">
      <c r="A887" s="34" t="s">
        <v>350</v>
      </c>
      <c r="B887" s="31" t="e">
        <f>VLOOKUP($A886,'CBT Wages'!$B$6:$AE$48,3,0)</f>
        <v>#REF!</v>
      </c>
      <c r="C887" s="21"/>
      <c r="D887" s="21"/>
      <c r="E887" s="35"/>
      <c r="F887" s="35"/>
      <c r="G887" s="35"/>
      <c r="H887" s="213" t="s">
        <v>351</v>
      </c>
      <c r="I887" s="187">
        <v>0</v>
      </c>
      <c r="J887" s="206"/>
      <c r="K887" s="187">
        <v>0</v>
      </c>
    </row>
    <row r="888" spans="1:11" x14ac:dyDescent="0.2">
      <c r="A888" s="36" t="s">
        <v>352</v>
      </c>
      <c r="B888" s="27" t="e">
        <f>VLOOKUP($A886,'CBT Wages'!$B$6:$AE$48,4,0)</f>
        <v>#REF!</v>
      </c>
      <c r="C888" s="21"/>
      <c r="D888" s="21"/>
      <c r="E888" s="28" t="s">
        <v>322</v>
      </c>
      <c r="F888" s="37" t="e">
        <f>VLOOKUP($A886,'CBT OT'!$B$6:$O$429,9,0)</f>
        <v>#REF!</v>
      </c>
      <c r="G888" s="38"/>
      <c r="H888" s="194"/>
      <c r="I888" s="188"/>
      <c r="J888" s="207"/>
      <c r="K888" s="188"/>
    </row>
    <row r="889" spans="1:11" x14ac:dyDescent="0.2">
      <c r="A889" s="39" t="s">
        <v>353</v>
      </c>
      <c r="B889" s="40" t="e">
        <f>VLOOKUP($A886,'CBT Wages'!$B$6:$AR$48,44,0)</f>
        <v>#REF!</v>
      </c>
      <c r="C889" s="41"/>
      <c r="D889" s="41"/>
      <c r="E889" s="35" t="s">
        <v>354</v>
      </c>
      <c r="F889" s="37" t="e">
        <f>VLOOKUP($A886,'CBT OT'!$B$6:$V$429,16,0)</f>
        <v>#REF!</v>
      </c>
      <c r="G889" s="42"/>
      <c r="H889" s="43" t="s">
        <v>355</v>
      </c>
      <c r="I889" s="66">
        <v>0</v>
      </c>
      <c r="J889" s="67"/>
      <c r="K889" s="66">
        <v>0</v>
      </c>
    </row>
    <row r="890" spans="1:11" x14ac:dyDescent="0.2">
      <c r="A890" s="169" t="s">
        <v>356</v>
      </c>
      <c r="B890" s="197"/>
      <c r="C890" s="198" t="s">
        <v>357</v>
      </c>
      <c r="D890" s="192"/>
      <c r="E890" s="45"/>
      <c r="F890" s="199" t="s">
        <v>358</v>
      </c>
      <c r="G890" s="192"/>
      <c r="H890" s="200" t="s">
        <v>359</v>
      </c>
      <c r="I890" s="201"/>
      <c r="J890" s="175" t="s">
        <v>360</v>
      </c>
      <c r="K890" s="176"/>
    </row>
    <row r="891" spans="1:11" x14ac:dyDescent="0.2">
      <c r="A891" s="46" t="s">
        <v>361</v>
      </c>
      <c r="B891" s="47" t="e">
        <f>VLOOKUP($A886,'CBT Wages'!$B$6:$AE$48,15,0)</f>
        <v>#REF!</v>
      </c>
      <c r="C891" s="31" t="e">
        <f>VLOOKUP($A886,'CBT Wages'!$B$6:$AE$48,20,0)</f>
        <v>#REF!</v>
      </c>
      <c r="D891" s="48"/>
      <c r="E891" s="49"/>
      <c r="F891" s="177" t="e">
        <f>SUM(C891:E891)</f>
        <v>#REF!</v>
      </c>
      <c r="G891" s="202"/>
      <c r="H891" s="34" t="s">
        <v>362</v>
      </c>
      <c r="I891" s="26" t="e">
        <f>VLOOKUP($A886,'CBT Wages'!$B$6:$AE$48,29,0)</f>
        <v>#REF!</v>
      </c>
      <c r="J891" s="203"/>
      <c r="K891" s="180"/>
    </row>
    <row r="892" spans="1:11" ht="14.25" x14ac:dyDescent="0.2">
      <c r="A892" s="46" t="s">
        <v>363</v>
      </c>
      <c r="B892" s="50" t="e">
        <f>VLOOKUP($A886,'CBT Wages'!$B$6:$AE$48,16,0)</f>
        <v>#REF!</v>
      </c>
      <c r="C892" s="51" t="e">
        <f>VLOOKUP($A886,'CBT Wages'!$B$6:$AE$48,21,0)</f>
        <v>#REF!</v>
      </c>
      <c r="D892" s="52"/>
      <c r="E892" s="38"/>
      <c r="F892" s="181" t="e">
        <f>SUM(C892:E892)</f>
        <v>#REF!</v>
      </c>
      <c r="G892" s="204"/>
      <c r="H892" s="36" t="s">
        <v>364</v>
      </c>
      <c r="I892" s="68" t="e">
        <f>VLOOKUP($A886,'CBT Wages'!$B$6:$AE$48,28,0)</f>
        <v>#REF!</v>
      </c>
      <c r="J892" s="205" t="e">
        <f>F899-I899</f>
        <v>#REF!</v>
      </c>
      <c r="K892" s="184"/>
    </row>
    <row r="893" spans="1:11" x14ac:dyDescent="0.2">
      <c r="A893" s="46" t="s">
        <v>365</v>
      </c>
      <c r="B893" s="50" t="e">
        <f>VLOOKUP($A886,'CBT Wages'!$B$6:$AE$48,17,0)</f>
        <v>#REF!</v>
      </c>
      <c r="C893" s="51" t="e">
        <f>VLOOKUP($A886,'CBT Wages'!$B$6:$AE$48,22,0)</f>
        <v>#REF!</v>
      </c>
      <c r="D893" s="52"/>
      <c r="E893" s="38"/>
      <c r="F893" s="181" t="e">
        <f>SUM(C893:E893)</f>
        <v>#REF!</v>
      </c>
      <c r="G893" s="204"/>
      <c r="H893" s="36" t="s">
        <v>366</v>
      </c>
      <c r="I893" s="68" t="e">
        <f>VLOOKUP($A886,'CBT Wages'!$B$6:$AE$48,30,0)</f>
        <v>#REF!</v>
      </c>
      <c r="J893" s="201" t="s">
        <v>367</v>
      </c>
      <c r="K893" s="190"/>
    </row>
    <row r="894" spans="1:11" x14ac:dyDescent="0.2">
      <c r="A894" s="46" t="s">
        <v>368</v>
      </c>
      <c r="B894" s="50">
        <v>0</v>
      </c>
      <c r="C894" s="51">
        <v>0</v>
      </c>
      <c r="D894" s="52"/>
      <c r="E894" s="38"/>
      <c r="F894" s="181">
        <f>SUM(D894:E894)</f>
        <v>0</v>
      </c>
      <c r="G894" s="204"/>
      <c r="H894" s="36" t="s">
        <v>369</v>
      </c>
      <c r="I894" s="68"/>
      <c r="J894" s="198"/>
      <c r="K894" s="192"/>
    </row>
    <row r="895" spans="1:11" x14ac:dyDescent="0.2">
      <c r="A895" s="46" t="s">
        <v>370</v>
      </c>
      <c r="B895" s="50" t="e">
        <f>VLOOKUP($A886,'CBT Wages'!$B$6:$AE$48,18,0)</f>
        <v>#REF!</v>
      </c>
      <c r="C895" s="51" t="e">
        <f>VLOOKUP($A886,'CBT Wages'!$B$6:$AE$48,23,0)</f>
        <v>#REF!</v>
      </c>
      <c r="D895" s="52"/>
      <c r="E895" s="38"/>
      <c r="F895" s="181" t="e">
        <f>SUM(C895:E895)</f>
        <v>#REF!</v>
      </c>
      <c r="G895" s="204"/>
      <c r="H895" s="36" t="s">
        <v>371</v>
      </c>
      <c r="I895" s="68"/>
      <c r="J895" s="198"/>
      <c r="K895" s="192"/>
    </row>
    <row r="896" spans="1:11" x14ac:dyDescent="0.2">
      <c r="A896" s="46" t="s">
        <v>372</v>
      </c>
      <c r="B896" s="53">
        <v>0</v>
      </c>
      <c r="C896" s="51" t="e">
        <f>VLOOKUP($A886,'CBT Wages'!$B$6:$AE$48,25,0)</f>
        <v>#REF!</v>
      </c>
      <c r="D896" s="52"/>
      <c r="E896" s="38"/>
      <c r="F896" s="181" t="e">
        <f>SUM(C896:E896)</f>
        <v>#REF!</v>
      </c>
      <c r="G896" s="204"/>
      <c r="H896" s="51"/>
      <c r="I896" s="68"/>
      <c r="J896" s="198"/>
      <c r="K896" s="192"/>
    </row>
    <row r="897" spans="1:11" x14ac:dyDescent="0.2">
      <c r="A897" s="46" t="s">
        <v>374</v>
      </c>
      <c r="B897" s="53">
        <v>0</v>
      </c>
      <c r="C897" s="51" t="e">
        <f>VLOOKUP($A886,'CBT Wages'!$B$6:$AE$48,26,0)</f>
        <v>#REF!</v>
      </c>
      <c r="D897" s="52"/>
      <c r="E897" s="38"/>
      <c r="F897" s="181" t="e">
        <f>SUM(C897:E897)</f>
        <v>#REF!</v>
      </c>
      <c r="G897" s="204"/>
      <c r="H897" s="51"/>
      <c r="I897" s="68"/>
      <c r="J897" s="198"/>
      <c r="K897" s="192"/>
    </row>
    <row r="898" spans="1:11" x14ac:dyDescent="0.2">
      <c r="A898" s="54" t="s">
        <v>375</v>
      </c>
      <c r="B898" s="55"/>
      <c r="C898" s="185"/>
      <c r="D898" s="186"/>
      <c r="E898" s="42"/>
      <c r="F898" s="185">
        <f>SUM(D898:E898)</f>
        <v>0</v>
      </c>
      <c r="G898" s="208"/>
      <c r="H898" s="40"/>
      <c r="I898" s="69"/>
      <c r="J898" s="212"/>
      <c r="K898" s="194"/>
    </row>
    <row r="899" spans="1:11" x14ac:dyDescent="0.2">
      <c r="A899" s="56" t="s">
        <v>320</v>
      </c>
      <c r="B899" s="57" t="e">
        <f>SUM(B891:B898)</f>
        <v>#REF!</v>
      </c>
      <c r="C899" s="209" t="e">
        <f>SUM(C891:D898)</f>
        <v>#REF!</v>
      </c>
      <c r="D899" s="210"/>
      <c r="E899" s="58"/>
      <c r="F899" s="209" t="e">
        <f>SUM(F891:F898)+F889</f>
        <v>#REF!</v>
      </c>
      <c r="G899" s="211">
        <f t="shared" ref="G899" si="57">SUM(G891:G898)</f>
        <v>0</v>
      </c>
      <c r="H899" s="59"/>
      <c r="I899" s="70" t="e">
        <f>SUM(I891:I898)</f>
        <v>#REF!</v>
      </c>
      <c r="J899" s="57" t="s">
        <v>376</v>
      </c>
      <c r="K899" s="57" t="e">
        <f>VLOOKUP($A886,'CBT Wages'!$B$6:$AF$48,6,0)</f>
        <v>#REF!</v>
      </c>
    </row>
    <row r="901" spans="1:11" ht="15.75" x14ac:dyDescent="0.2">
      <c r="A901" s="20" t="s">
        <v>337</v>
      </c>
      <c r="B901" s="21"/>
      <c r="C901" s="21"/>
      <c r="D901" s="21"/>
      <c r="E901" s="167" t="str">
        <f>+$E$1</f>
        <v>Salary Slip Oct 2019</v>
      </c>
      <c r="F901" s="167"/>
      <c r="G901" s="167"/>
      <c r="H901" s="167"/>
      <c r="I901" s="167"/>
      <c r="J901" s="167"/>
      <c r="K901" s="168"/>
    </row>
    <row r="902" spans="1:11" x14ac:dyDescent="0.2">
      <c r="A902" s="22"/>
      <c r="C902" s="23" t="s">
        <v>339</v>
      </c>
      <c r="E902" s="23"/>
      <c r="F902" s="23"/>
      <c r="G902" s="23"/>
      <c r="H902" s="23"/>
      <c r="I902" s="23"/>
      <c r="J902" s="23"/>
      <c r="K902" s="60"/>
    </row>
    <row r="903" spans="1:11" x14ac:dyDescent="0.2">
      <c r="A903" s="24" t="s">
        <v>340</v>
      </c>
      <c r="B903" s="25" t="s">
        <v>341</v>
      </c>
      <c r="C903" s="26"/>
      <c r="D903" s="27" t="s">
        <v>342</v>
      </c>
      <c r="E903" s="28" t="s">
        <v>343</v>
      </c>
      <c r="F903" s="28" t="s">
        <v>344</v>
      </c>
      <c r="G903" s="28" t="s">
        <v>345</v>
      </c>
      <c r="H903" s="29" t="s">
        <v>346</v>
      </c>
      <c r="I903" s="61" t="s">
        <v>347</v>
      </c>
      <c r="J903" s="44"/>
      <c r="K903" s="62" t="s">
        <v>348</v>
      </c>
    </row>
    <row r="904" spans="1:11" x14ac:dyDescent="0.2">
      <c r="A904" s="30" t="e">
        <f>+'CBT Wages'!#REF!</f>
        <v>#REF!</v>
      </c>
      <c r="B904" s="31" t="e">
        <f>VLOOKUP($A904,'CBT Wages'!$B$6:$AE$48,8,0)</f>
        <v>#REF!</v>
      </c>
      <c r="C904" s="26"/>
      <c r="D904" s="31" t="e">
        <f>VLOOKUP($A904,'CBT Wages'!$B$6:$AE$48,9,0)</f>
        <v>#REF!</v>
      </c>
      <c r="E904" s="31" t="e">
        <f>VLOOKUP($A904,'CBT Wages'!$B$6:$AE$48,10,0)</f>
        <v>#REF!</v>
      </c>
      <c r="F904" s="31" t="e">
        <f>VLOOKUP($A904,'CBT Wages'!$B$6:$AE$48,14,0)</f>
        <v>#REF!</v>
      </c>
      <c r="G904" s="32" t="e">
        <f>VLOOKUP($A904,'CBT Wages'!$B$6:$AE$48,5,0)</f>
        <v>#REF!</v>
      </c>
      <c r="H904" s="33" t="s">
        <v>349</v>
      </c>
      <c r="I904" s="64">
        <v>0</v>
      </c>
      <c r="J904" s="65"/>
      <c r="K904" s="64">
        <v>0</v>
      </c>
    </row>
    <row r="905" spans="1:11" x14ac:dyDescent="0.2">
      <c r="A905" s="34" t="s">
        <v>350</v>
      </c>
      <c r="B905" s="31" t="e">
        <f>VLOOKUP($A904,'CBT Wages'!$B$6:$AE$48,3,0)</f>
        <v>#REF!</v>
      </c>
      <c r="C905" s="21"/>
      <c r="D905" s="21"/>
      <c r="E905" s="35"/>
      <c r="F905" s="35"/>
      <c r="G905" s="35"/>
      <c r="H905" s="213" t="s">
        <v>351</v>
      </c>
      <c r="I905" s="187">
        <v>0</v>
      </c>
      <c r="J905" s="206"/>
      <c r="K905" s="187">
        <v>0</v>
      </c>
    </row>
    <row r="906" spans="1:11" x14ac:dyDescent="0.2">
      <c r="A906" s="36" t="s">
        <v>352</v>
      </c>
      <c r="B906" s="27" t="e">
        <f>VLOOKUP($A904,'CBT Wages'!$B$6:$AE$48,4,0)</f>
        <v>#REF!</v>
      </c>
      <c r="C906" s="21"/>
      <c r="D906" s="21"/>
      <c r="E906" s="28" t="s">
        <v>322</v>
      </c>
      <c r="F906" s="37" t="e">
        <f>VLOOKUP($A904,'CBT OT'!$B$6:$O$429,9,0)</f>
        <v>#REF!</v>
      </c>
      <c r="G906" s="38"/>
      <c r="H906" s="194"/>
      <c r="I906" s="188"/>
      <c r="J906" s="207"/>
      <c r="K906" s="188"/>
    </row>
    <row r="907" spans="1:11" x14ac:dyDescent="0.2">
      <c r="A907" s="39" t="s">
        <v>353</v>
      </c>
      <c r="B907" s="40" t="e">
        <f>VLOOKUP($A904,'CBT Wages'!$B$6:$AR$48,44,0)</f>
        <v>#REF!</v>
      </c>
      <c r="C907" s="41"/>
      <c r="D907" s="41"/>
      <c r="E907" s="35" t="s">
        <v>354</v>
      </c>
      <c r="F907" s="37" t="e">
        <f>VLOOKUP($A904,'CBT OT'!$B$6:$V$429,16,0)</f>
        <v>#REF!</v>
      </c>
      <c r="G907" s="42"/>
      <c r="H907" s="43" t="s">
        <v>355</v>
      </c>
      <c r="I907" s="66">
        <v>0</v>
      </c>
      <c r="J907" s="67"/>
      <c r="K907" s="66">
        <v>0</v>
      </c>
    </row>
    <row r="908" spans="1:11" x14ac:dyDescent="0.2">
      <c r="A908" s="169" t="s">
        <v>356</v>
      </c>
      <c r="B908" s="197"/>
      <c r="C908" s="198" t="s">
        <v>357</v>
      </c>
      <c r="D908" s="192"/>
      <c r="E908" s="45"/>
      <c r="F908" s="199" t="s">
        <v>358</v>
      </c>
      <c r="G908" s="192"/>
      <c r="H908" s="200" t="s">
        <v>359</v>
      </c>
      <c r="I908" s="201"/>
      <c r="J908" s="175" t="s">
        <v>360</v>
      </c>
      <c r="K908" s="176"/>
    </row>
    <row r="909" spans="1:11" x14ac:dyDescent="0.2">
      <c r="A909" s="46" t="s">
        <v>361</v>
      </c>
      <c r="B909" s="47" t="e">
        <f>VLOOKUP($A904,'CBT Wages'!$B$6:$AE$48,15,0)</f>
        <v>#REF!</v>
      </c>
      <c r="C909" s="31" t="e">
        <f>VLOOKUP($A904,'CBT Wages'!$B$6:$AE$48,20,0)</f>
        <v>#REF!</v>
      </c>
      <c r="D909" s="48"/>
      <c r="E909" s="49"/>
      <c r="F909" s="177" t="e">
        <f>SUM(C909:E909)</f>
        <v>#REF!</v>
      </c>
      <c r="G909" s="202"/>
      <c r="H909" s="34" t="s">
        <v>362</v>
      </c>
      <c r="I909" s="26" t="e">
        <f>VLOOKUP($A904,'CBT Wages'!$B$6:$AE$48,29,0)</f>
        <v>#REF!</v>
      </c>
      <c r="J909" s="203"/>
      <c r="K909" s="180"/>
    </row>
    <row r="910" spans="1:11" ht="14.25" x14ac:dyDescent="0.2">
      <c r="A910" s="46" t="s">
        <v>363</v>
      </c>
      <c r="B910" s="50" t="e">
        <f>VLOOKUP($A904,'CBT Wages'!$B$6:$AE$48,16,0)</f>
        <v>#REF!</v>
      </c>
      <c r="C910" s="51" t="e">
        <f>VLOOKUP($A904,'CBT Wages'!$B$6:$AE$48,21,0)</f>
        <v>#REF!</v>
      </c>
      <c r="D910" s="52"/>
      <c r="E910" s="38"/>
      <c r="F910" s="181" t="e">
        <f>SUM(C910:E910)</f>
        <v>#REF!</v>
      </c>
      <c r="G910" s="204"/>
      <c r="H910" s="36" t="s">
        <v>364</v>
      </c>
      <c r="I910" s="68" t="e">
        <f>VLOOKUP($A904,'CBT Wages'!$B$6:$AE$48,28,0)</f>
        <v>#REF!</v>
      </c>
      <c r="J910" s="205" t="e">
        <f>F917-I917</f>
        <v>#REF!</v>
      </c>
      <c r="K910" s="184"/>
    </row>
    <row r="911" spans="1:11" x14ac:dyDescent="0.2">
      <c r="A911" s="46" t="s">
        <v>365</v>
      </c>
      <c r="B911" s="50" t="e">
        <f>VLOOKUP($A904,'CBT Wages'!$B$6:$AE$48,17,0)</f>
        <v>#REF!</v>
      </c>
      <c r="C911" s="51" t="e">
        <f>VLOOKUP($A904,'CBT Wages'!$B$6:$AE$48,22,0)</f>
        <v>#REF!</v>
      </c>
      <c r="D911" s="52"/>
      <c r="E911" s="38"/>
      <c r="F911" s="181" t="e">
        <f>SUM(C911:E911)</f>
        <v>#REF!</v>
      </c>
      <c r="G911" s="204"/>
      <c r="H911" s="36" t="s">
        <v>366</v>
      </c>
      <c r="I911" s="68" t="e">
        <f>VLOOKUP($A904,'CBT Wages'!$B$6:$AE$48,30,0)</f>
        <v>#REF!</v>
      </c>
      <c r="J911" s="201" t="s">
        <v>367</v>
      </c>
      <c r="K911" s="190"/>
    </row>
    <row r="912" spans="1:11" x14ac:dyDescent="0.2">
      <c r="A912" s="46" t="s">
        <v>368</v>
      </c>
      <c r="B912" s="50">
        <v>0</v>
      </c>
      <c r="C912" s="51">
        <v>0</v>
      </c>
      <c r="D912" s="52"/>
      <c r="E912" s="38"/>
      <c r="F912" s="181">
        <f>SUM(D912:E912)</f>
        <v>0</v>
      </c>
      <c r="G912" s="204"/>
      <c r="H912" s="36" t="s">
        <v>369</v>
      </c>
      <c r="I912" s="68"/>
      <c r="J912" s="198"/>
      <c r="K912" s="192"/>
    </row>
    <row r="913" spans="1:11" x14ac:dyDescent="0.2">
      <c r="A913" s="46" t="s">
        <v>370</v>
      </c>
      <c r="B913" s="50" t="e">
        <f>VLOOKUP($A904,'CBT Wages'!$B$6:$AE$48,18,0)</f>
        <v>#REF!</v>
      </c>
      <c r="C913" s="51" t="e">
        <f>VLOOKUP($A904,'CBT Wages'!$B$6:$AE$48,23,0)</f>
        <v>#REF!</v>
      </c>
      <c r="D913" s="52"/>
      <c r="E913" s="38"/>
      <c r="F913" s="181" t="e">
        <f>SUM(C913:E913)</f>
        <v>#REF!</v>
      </c>
      <c r="G913" s="204"/>
      <c r="H913" s="36" t="s">
        <v>371</v>
      </c>
      <c r="I913" s="68"/>
      <c r="J913" s="198"/>
      <c r="K913" s="192"/>
    </row>
    <row r="914" spans="1:11" x14ac:dyDescent="0.2">
      <c r="A914" s="46" t="s">
        <v>372</v>
      </c>
      <c r="B914" s="53">
        <v>0</v>
      </c>
      <c r="C914" s="51" t="e">
        <f>VLOOKUP($A904,'CBT Wages'!$B$6:$AE$48,25,0)</f>
        <v>#REF!</v>
      </c>
      <c r="D914" s="52"/>
      <c r="E914" s="38"/>
      <c r="F914" s="181" t="e">
        <f>SUM(C914:E914)</f>
        <v>#REF!</v>
      </c>
      <c r="G914" s="204"/>
      <c r="H914" s="51"/>
      <c r="I914" s="68"/>
      <c r="J914" s="198"/>
      <c r="K914" s="192"/>
    </row>
    <row r="915" spans="1:11" x14ac:dyDescent="0.2">
      <c r="A915" s="46" t="s">
        <v>374</v>
      </c>
      <c r="B915" s="53">
        <v>0</v>
      </c>
      <c r="C915" s="51" t="e">
        <f>VLOOKUP($A904,'CBT Wages'!$B$6:$AE$48,26,0)</f>
        <v>#REF!</v>
      </c>
      <c r="D915" s="52"/>
      <c r="E915" s="38"/>
      <c r="F915" s="181" t="e">
        <f>SUM(C915:E915)</f>
        <v>#REF!</v>
      </c>
      <c r="G915" s="204"/>
      <c r="H915" s="51"/>
      <c r="I915" s="68"/>
      <c r="J915" s="198"/>
      <c r="K915" s="192"/>
    </row>
    <row r="916" spans="1:11" x14ac:dyDescent="0.2">
      <c r="A916" s="54" t="s">
        <v>375</v>
      </c>
      <c r="B916" s="55"/>
      <c r="C916" s="185"/>
      <c r="D916" s="186"/>
      <c r="E916" s="42"/>
      <c r="F916" s="185">
        <f>SUM(D916:E916)</f>
        <v>0</v>
      </c>
      <c r="G916" s="208"/>
      <c r="H916" s="40"/>
      <c r="I916" s="69"/>
      <c r="J916" s="212"/>
      <c r="K916" s="194"/>
    </row>
    <row r="917" spans="1:11" x14ac:dyDescent="0.2">
      <c r="A917" s="56" t="s">
        <v>320</v>
      </c>
      <c r="B917" s="57" t="e">
        <f>SUM(B909:B916)</f>
        <v>#REF!</v>
      </c>
      <c r="C917" s="209" t="e">
        <f>SUM(C909:D916)</f>
        <v>#REF!</v>
      </c>
      <c r="D917" s="210"/>
      <c r="E917" s="58"/>
      <c r="F917" s="209" t="e">
        <f>SUM(F909:F916)+F907</f>
        <v>#REF!</v>
      </c>
      <c r="G917" s="211">
        <f t="shared" ref="G917" si="58">SUM(G909:G916)</f>
        <v>0</v>
      </c>
      <c r="H917" s="59"/>
      <c r="I917" s="70" t="e">
        <f>SUM(I909:I916)</f>
        <v>#REF!</v>
      </c>
      <c r="J917" s="57" t="s">
        <v>376</v>
      </c>
      <c r="K917" s="57" t="e">
        <f>VLOOKUP($A904,'CBT Wages'!$B$6:$AF$48,6,0)</f>
        <v>#REF!</v>
      </c>
    </row>
    <row r="919" spans="1:11" ht="15.75" x14ac:dyDescent="0.2">
      <c r="A919" s="20" t="s">
        <v>337</v>
      </c>
      <c r="B919" s="21"/>
      <c r="C919" s="21"/>
      <c r="D919" s="21"/>
      <c r="E919" s="167" t="str">
        <f>+$E$1</f>
        <v>Salary Slip Oct 2019</v>
      </c>
      <c r="F919" s="167"/>
      <c r="G919" s="167"/>
      <c r="H919" s="167"/>
      <c r="I919" s="167"/>
      <c r="J919" s="167"/>
      <c r="K919" s="168"/>
    </row>
    <row r="920" spans="1:11" x14ac:dyDescent="0.2">
      <c r="A920" s="22"/>
      <c r="C920" s="23" t="s">
        <v>339</v>
      </c>
      <c r="E920" s="23"/>
      <c r="F920" s="23"/>
      <c r="G920" s="23"/>
      <c r="H920" s="23"/>
      <c r="I920" s="23"/>
      <c r="J920" s="23"/>
      <c r="K920" s="60"/>
    </row>
    <row r="921" spans="1:11" x14ac:dyDescent="0.2">
      <c r="A921" s="24" t="s">
        <v>340</v>
      </c>
      <c r="B921" s="25" t="s">
        <v>341</v>
      </c>
      <c r="C921" s="26"/>
      <c r="D921" s="27" t="s">
        <v>342</v>
      </c>
      <c r="E921" s="28" t="s">
        <v>343</v>
      </c>
      <c r="F921" s="28" t="s">
        <v>344</v>
      </c>
      <c r="G921" s="28" t="s">
        <v>345</v>
      </c>
      <c r="H921" s="29" t="s">
        <v>346</v>
      </c>
      <c r="I921" s="61" t="s">
        <v>347</v>
      </c>
      <c r="J921" s="44"/>
      <c r="K921" s="62" t="s">
        <v>348</v>
      </c>
    </row>
    <row r="922" spans="1:11" x14ac:dyDescent="0.2">
      <c r="A922" s="30" t="e">
        <f>+'CBT Wages'!#REF!</f>
        <v>#REF!</v>
      </c>
      <c r="B922" s="31" t="e">
        <f>VLOOKUP($A922,'CBT Wages'!$B$6:$AE$48,8,0)</f>
        <v>#REF!</v>
      </c>
      <c r="C922" s="26"/>
      <c r="D922" s="31" t="e">
        <f>VLOOKUP($A922,'CBT Wages'!$B$6:$AE$48,9,0)</f>
        <v>#REF!</v>
      </c>
      <c r="E922" s="31" t="e">
        <f>VLOOKUP($A922,'CBT Wages'!$B$6:$AE$48,10,0)</f>
        <v>#REF!</v>
      </c>
      <c r="F922" s="31" t="e">
        <f>VLOOKUP($A922,'CBT Wages'!$B$6:$AE$48,14,0)</f>
        <v>#REF!</v>
      </c>
      <c r="G922" s="32" t="e">
        <f>VLOOKUP($A922,'CBT Wages'!$B$6:$AE$48,5,0)</f>
        <v>#REF!</v>
      </c>
      <c r="H922" s="33" t="s">
        <v>349</v>
      </c>
      <c r="I922" s="64">
        <v>0</v>
      </c>
      <c r="J922" s="65"/>
      <c r="K922" s="64">
        <v>0</v>
      </c>
    </row>
    <row r="923" spans="1:11" x14ac:dyDescent="0.2">
      <c r="A923" s="34" t="s">
        <v>350</v>
      </c>
      <c r="B923" s="31" t="e">
        <f>VLOOKUP($A922,'CBT Wages'!$B$6:$AE$48,3,0)</f>
        <v>#REF!</v>
      </c>
      <c r="C923" s="21"/>
      <c r="D923" s="21"/>
      <c r="E923" s="35"/>
      <c r="F923" s="35"/>
      <c r="G923" s="35"/>
      <c r="H923" s="213" t="s">
        <v>351</v>
      </c>
      <c r="I923" s="187">
        <v>0</v>
      </c>
      <c r="J923" s="206"/>
      <c r="K923" s="187">
        <v>0</v>
      </c>
    </row>
    <row r="924" spans="1:11" x14ac:dyDescent="0.2">
      <c r="A924" s="36" t="s">
        <v>352</v>
      </c>
      <c r="B924" s="27" t="e">
        <f>VLOOKUP($A922,'CBT Wages'!$B$6:$AE$48,4,0)</f>
        <v>#REF!</v>
      </c>
      <c r="C924" s="21"/>
      <c r="D924" s="21"/>
      <c r="E924" s="28" t="s">
        <v>322</v>
      </c>
      <c r="F924" s="37" t="e">
        <f>VLOOKUP($A922,'CBT OT'!$B$6:$O$429,9,0)</f>
        <v>#REF!</v>
      </c>
      <c r="G924" s="38"/>
      <c r="H924" s="194"/>
      <c r="I924" s="188"/>
      <c r="J924" s="207"/>
      <c r="K924" s="188"/>
    </row>
    <row r="925" spans="1:11" x14ac:dyDescent="0.2">
      <c r="A925" s="39" t="s">
        <v>353</v>
      </c>
      <c r="B925" s="40" t="e">
        <f>VLOOKUP($A922,'CBT Wages'!$B$6:$AR$48,44,0)</f>
        <v>#REF!</v>
      </c>
      <c r="C925" s="41"/>
      <c r="D925" s="41"/>
      <c r="E925" s="35" t="s">
        <v>354</v>
      </c>
      <c r="F925" s="37" t="e">
        <f>VLOOKUP($A922,'CBT OT'!$B$6:$V$429,16,0)</f>
        <v>#REF!</v>
      </c>
      <c r="G925" s="42"/>
      <c r="H925" s="43" t="s">
        <v>355</v>
      </c>
      <c r="I925" s="66">
        <v>0</v>
      </c>
      <c r="J925" s="67"/>
      <c r="K925" s="66">
        <v>0</v>
      </c>
    </row>
    <row r="926" spans="1:11" x14ac:dyDescent="0.2">
      <c r="A926" s="169" t="s">
        <v>356</v>
      </c>
      <c r="B926" s="197"/>
      <c r="C926" s="198" t="s">
        <v>357</v>
      </c>
      <c r="D926" s="192"/>
      <c r="E926" s="45"/>
      <c r="F926" s="199" t="s">
        <v>358</v>
      </c>
      <c r="G926" s="192"/>
      <c r="H926" s="200" t="s">
        <v>359</v>
      </c>
      <c r="I926" s="201"/>
      <c r="J926" s="175" t="s">
        <v>360</v>
      </c>
      <c r="K926" s="176"/>
    </row>
    <row r="927" spans="1:11" x14ac:dyDescent="0.2">
      <c r="A927" s="46" t="s">
        <v>361</v>
      </c>
      <c r="B927" s="47" t="e">
        <f>VLOOKUP($A922,'CBT Wages'!$B$6:$AE$48,15,0)</f>
        <v>#REF!</v>
      </c>
      <c r="C927" s="31" t="e">
        <f>VLOOKUP($A922,'CBT Wages'!$B$6:$AE$48,20,0)</f>
        <v>#REF!</v>
      </c>
      <c r="D927" s="48"/>
      <c r="E927" s="49"/>
      <c r="F927" s="177" t="e">
        <f>SUM(C927:E927)</f>
        <v>#REF!</v>
      </c>
      <c r="G927" s="202"/>
      <c r="H927" s="34" t="s">
        <v>362</v>
      </c>
      <c r="I927" s="26" t="e">
        <f>VLOOKUP($A922,'CBT Wages'!$B$6:$AE$48,29,0)</f>
        <v>#REF!</v>
      </c>
      <c r="J927" s="203"/>
      <c r="K927" s="180"/>
    </row>
    <row r="928" spans="1:11" ht="14.25" x14ac:dyDescent="0.2">
      <c r="A928" s="46" t="s">
        <v>363</v>
      </c>
      <c r="B928" s="50" t="e">
        <f>VLOOKUP($A922,'CBT Wages'!$B$6:$AE$48,16,0)</f>
        <v>#REF!</v>
      </c>
      <c r="C928" s="51" t="e">
        <f>VLOOKUP($A922,'CBT Wages'!$B$6:$AE$48,21,0)</f>
        <v>#REF!</v>
      </c>
      <c r="D928" s="52"/>
      <c r="E928" s="38"/>
      <c r="F928" s="181" t="e">
        <f>SUM(C928:E928)</f>
        <v>#REF!</v>
      </c>
      <c r="G928" s="204"/>
      <c r="H928" s="36" t="s">
        <v>364</v>
      </c>
      <c r="I928" s="68" t="e">
        <f>VLOOKUP($A922,'CBT Wages'!$B$6:$AE$48,28,0)</f>
        <v>#REF!</v>
      </c>
      <c r="J928" s="205" t="e">
        <f>F935-I935</f>
        <v>#REF!</v>
      </c>
      <c r="K928" s="184"/>
    </row>
    <row r="929" spans="1:11" x14ac:dyDescent="0.2">
      <c r="A929" s="46" t="s">
        <v>365</v>
      </c>
      <c r="B929" s="50" t="e">
        <f>VLOOKUP($A922,'CBT Wages'!$B$6:$AE$48,17,0)</f>
        <v>#REF!</v>
      </c>
      <c r="C929" s="51" t="e">
        <f>VLOOKUP($A922,'CBT Wages'!$B$6:$AE$48,22,0)</f>
        <v>#REF!</v>
      </c>
      <c r="D929" s="52"/>
      <c r="E929" s="38"/>
      <c r="F929" s="181" t="e">
        <f>SUM(C929:E929)</f>
        <v>#REF!</v>
      </c>
      <c r="G929" s="204"/>
      <c r="H929" s="36" t="s">
        <v>366</v>
      </c>
      <c r="I929" s="68" t="e">
        <f>VLOOKUP($A922,'CBT Wages'!$B$6:$AE$48,30,0)</f>
        <v>#REF!</v>
      </c>
      <c r="J929" s="201" t="s">
        <v>367</v>
      </c>
      <c r="K929" s="190"/>
    </row>
    <row r="930" spans="1:11" x14ac:dyDescent="0.2">
      <c r="A930" s="46" t="s">
        <v>368</v>
      </c>
      <c r="B930" s="50">
        <v>0</v>
      </c>
      <c r="C930" s="51">
        <v>0</v>
      </c>
      <c r="D930" s="52"/>
      <c r="E930" s="38"/>
      <c r="F930" s="181">
        <f>SUM(D930:E930)</f>
        <v>0</v>
      </c>
      <c r="G930" s="204"/>
      <c r="H930" s="36" t="s">
        <v>369</v>
      </c>
      <c r="I930" s="68"/>
      <c r="J930" s="198"/>
      <c r="K930" s="192"/>
    </row>
    <row r="931" spans="1:11" x14ac:dyDescent="0.2">
      <c r="A931" s="46" t="s">
        <v>370</v>
      </c>
      <c r="B931" s="50" t="e">
        <f>VLOOKUP($A922,'CBT Wages'!$B$6:$AE$48,18,0)</f>
        <v>#REF!</v>
      </c>
      <c r="C931" s="51" t="e">
        <f>VLOOKUP($A922,'CBT Wages'!$B$6:$AE$48,23,0)</f>
        <v>#REF!</v>
      </c>
      <c r="D931" s="52"/>
      <c r="E931" s="38"/>
      <c r="F931" s="181" t="e">
        <f>SUM(C931:E931)</f>
        <v>#REF!</v>
      </c>
      <c r="G931" s="204"/>
      <c r="H931" s="36" t="s">
        <v>371</v>
      </c>
      <c r="I931" s="68"/>
      <c r="J931" s="198"/>
      <c r="K931" s="192"/>
    </row>
    <row r="932" spans="1:11" x14ac:dyDescent="0.2">
      <c r="A932" s="46" t="s">
        <v>372</v>
      </c>
      <c r="B932" s="53">
        <v>0</v>
      </c>
      <c r="C932" s="51" t="e">
        <f>VLOOKUP($A922,'CBT Wages'!$B$6:$AE$48,25,0)</f>
        <v>#REF!</v>
      </c>
      <c r="D932" s="52"/>
      <c r="E932" s="38"/>
      <c r="F932" s="181" t="e">
        <f>SUM(C932:E932)</f>
        <v>#REF!</v>
      </c>
      <c r="G932" s="204"/>
      <c r="H932" s="51"/>
      <c r="I932" s="68"/>
      <c r="J932" s="198"/>
      <c r="K932" s="192"/>
    </row>
    <row r="933" spans="1:11" x14ac:dyDescent="0.2">
      <c r="A933" s="46" t="s">
        <v>374</v>
      </c>
      <c r="B933" s="53">
        <v>0</v>
      </c>
      <c r="C933" s="51" t="e">
        <f>VLOOKUP($A922,'CBT Wages'!$B$6:$AE$48,26,0)</f>
        <v>#REF!</v>
      </c>
      <c r="D933" s="52"/>
      <c r="E933" s="38"/>
      <c r="F933" s="181" t="e">
        <f>SUM(C933:E933)</f>
        <v>#REF!</v>
      </c>
      <c r="G933" s="204"/>
      <c r="H933" s="51"/>
      <c r="I933" s="68"/>
      <c r="J933" s="198"/>
      <c r="K933" s="192"/>
    </row>
    <row r="934" spans="1:11" x14ac:dyDescent="0.2">
      <c r="A934" s="54" t="s">
        <v>375</v>
      </c>
      <c r="B934" s="55"/>
      <c r="C934" s="185"/>
      <c r="D934" s="186"/>
      <c r="E934" s="42"/>
      <c r="F934" s="185">
        <f>SUM(D934:E934)</f>
        <v>0</v>
      </c>
      <c r="G934" s="208"/>
      <c r="H934" s="40"/>
      <c r="I934" s="69"/>
      <c r="J934" s="212"/>
      <c r="K934" s="194"/>
    </row>
    <row r="935" spans="1:11" x14ac:dyDescent="0.2">
      <c r="A935" s="56" t="s">
        <v>320</v>
      </c>
      <c r="B935" s="57" t="e">
        <f>SUM(B927:B934)</f>
        <v>#REF!</v>
      </c>
      <c r="C935" s="209" t="e">
        <f>SUM(C927:D934)</f>
        <v>#REF!</v>
      </c>
      <c r="D935" s="210"/>
      <c r="E935" s="58"/>
      <c r="F935" s="209" t="e">
        <f>SUM(F927:F934)+F925</f>
        <v>#REF!</v>
      </c>
      <c r="G935" s="211">
        <f t="shared" ref="G935" si="59">SUM(G927:G934)</f>
        <v>0</v>
      </c>
      <c r="H935" s="59"/>
      <c r="I935" s="70" t="e">
        <f>SUM(I927:I934)</f>
        <v>#REF!</v>
      </c>
      <c r="J935" s="57" t="s">
        <v>376</v>
      </c>
      <c r="K935" s="57" t="e">
        <f>VLOOKUP($A922,'CBT Wages'!$B$6:$AF$48,6,0)</f>
        <v>#REF!</v>
      </c>
    </row>
    <row r="937" spans="1:11" ht="15.75" x14ac:dyDescent="0.2">
      <c r="A937" s="20" t="s">
        <v>337</v>
      </c>
      <c r="B937" s="21"/>
      <c r="C937" s="21"/>
      <c r="D937" s="21"/>
      <c r="E937" s="167" t="str">
        <f>+$E$1</f>
        <v>Salary Slip Oct 2019</v>
      </c>
      <c r="F937" s="167"/>
      <c r="G937" s="167"/>
      <c r="H937" s="167"/>
      <c r="I937" s="167"/>
      <c r="J937" s="167"/>
      <c r="K937" s="168"/>
    </row>
    <row r="938" spans="1:11" x14ac:dyDescent="0.2">
      <c r="A938" s="22"/>
      <c r="C938" s="23" t="s">
        <v>339</v>
      </c>
      <c r="E938" s="23"/>
      <c r="F938" s="23"/>
      <c r="G938" s="23"/>
      <c r="H938" s="23"/>
      <c r="I938" s="23"/>
      <c r="J938" s="23"/>
      <c r="K938" s="60"/>
    </row>
    <row r="939" spans="1:11" x14ac:dyDescent="0.2">
      <c r="A939" s="24" t="s">
        <v>340</v>
      </c>
      <c r="B939" s="25" t="s">
        <v>341</v>
      </c>
      <c r="C939" s="26"/>
      <c r="D939" s="27" t="s">
        <v>342</v>
      </c>
      <c r="E939" s="28" t="s">
        <v>343</v>
      </c>
      <c r="F939" s="28" t="s">
        <v>344</v>
      </c>
      <c r="G939" s="28" t="s">
        <v>345</v>
      </c>
      <c r="H939" s="29" t="s">
        <v>346</v>
      </c>
      <c r="I939" s="61" t="s">
        <v>347</v>
      </c>
      <c r="J939" s="44"/>
      <c r="K939" s="62" t="s">
        <v>348</v>
      </c>
    </row>
    <row r="940" spans="1:11" x14ac:dyDescent="0.2">
      <c r="A940" s="30" t="e">
        <f>+'CBT Wages'!#REF!</f>
        <v>#REF!</v>
      </c>
      <c r="B940" s="31" t="e">
        <f>VLOOKUP($A940,'CBT Wages'!$B$6:$AE$48,8,0)</f>
        <v>#REF!</v>
      </c>
      <c r="C940" s="26"/>
      <c r="D940" s="31" t="e">
        <f>VLOOKUP($A940,'CBT Wages'!$B$6:$AE$48,9,0)</f>
        <v>#REF!</v>
      </c>
      <c r="E940" s="31" t="e">
        <f>VLOOKUP($A940,'CBT Wages'!$B$6:$AE$48,10,0)</f>
        <v>#REF!</v>
      </c>
      <c r="F940" s="31" t="e">
        <f>VLOOKUP($A940,'CBT Wages'!$B$6:$AE$48,14,0)</f>
        <v>#REF!</v>
      </c>
      <c r="G940" s="32" t="e">
        <f>VLOOKUP($A940,'CBT Wages'!$B$6:$AE$48,5,0)</f>
        <v>#REF!</v>
      </c>
      <c r="H940" s="33" t="s">
        <v>349</v>
      </c>
      <c r="I940" s="64">
        <v>0</v>
      </c>
      <c r="J940" s="65"/>
      <c r="K940" s="64">
        <v>0</v>
      </c>
    </row>
    <row r="941" spans="1:11" x14ac:dyDescent="0.2">
      <c r="A941" s="34" t="s">
        <v>350</v>
      </c>
      <c r="B941" s="31" t="e">
        <f>VLOOKUP($A940,'CBT Wages'!$B$6:$AE$48,3,0)</f>
        <v>#REF!</v>
      </c>
      <c r="C941" s="21"/>
      <c r="D941" s="21"/>
      <c r="E941" s="35"/>
      <c r="F941" s="35"/>
      <c r="G941" s="35"/>
      <c r="H941" s="213" t="s">
        <v>351</v>
      </c>
      <c r="I941" s="187">
        <v>0</v>
      </c>
      <c r="J941" s="206"/>
      <c r="K941" s="187">
        <v>0</v>
      </c>
    </row>
    <row r="942" spans="1:11" x14ac:dyDescent="0.2">
      <c r="A942" s="36" t="s">
        <v>352</v>
      </c>
      <c r="B942" s="27" t="e">
        <f>VLOOKUP($A940,'CBT Wages'!$B$6:$AE$48,4,0)</f>
        <v>#REF!</v>
      </c>
      <c r="C942" s="21"/>
      <c r="D942" s="21"/>
      <c r="E942" s="28" t="s">
        <v>322</v>
      </c>
      <c r="F942" s="37" t="e">
        <f>VLOOKUP($A940,'CBT OT'!$B$6:$O$429,9,0)</f>
        <v>#REF!</v>
      </c>
      <c r="G942" s="38"/>
      <c r="H942" s="194"/>
      <c r="I942" s="188"/>
      <c r="J942" s="207"/>
      <c r="K942" s="188"/>
    </row>
    <row r="943" spans="1:11" x14ac:dyDescent="0.2">
      <c r="A943" s="39" t="s">
        <v>353</v>
      </c>
      <c r="B943" s="40" t="e">
        <f>VLOOKUP($A940,'CBT Wages'!$B$6:$AR$48,44,0)</f>
        <v>#REF!</v>
      </c>
      <c r="C943" s="41"/>
      <c r="D943" s="41"/>
      <c r="E943" s="35" t="s">
        <v>354</v>
      </c>
      <c r="F943" s="37" t="e">
        <f>VLOOKUP($A940,'CBT OT'!$B$6:$V$429,16,0)</f>
        <v>#REF!</v>
      </c>
      <c r="G943" s="42"/>
      <c r="H943" s="43" t="s">
        <v>355</v>
      </c>
      <c r="I943" s="66">
        <v>0</v>
      </c>
      <c r="J943" s="67"/>
      <c r="K943" s="66">
        <v>0</v>
      </c>
    </row>
    <row r="944" spans="1:11" x14ac:dyDescent="0.2">
      <c r="A944" s="169" t="s">
        <v>356</v>
      </c>
      <c r="B944" s="197"/>
      <c r="C944" s="198" t="s">
        <v>357</v>
      </c>
      <c r="D944" s="192"/>
      <c r="E944" s="45"/>
      <c r="F944" s="199" t="s">
        <v>358</v>
      </c>
      <c r="G944" s="192"/>
      <c r="H944" s="200" t="s">
        <v>359</v>
      </c>
      <c r="I944" s="201"/>
      <c r="J944" s="175" t="s">
        <v>360</v>
      </c>
      <c r="K944" s="176"/>
    </row>
    <row r="945" spans="1:11" x14ac:dyDescent="0.2">
      <c r="A945" s="46" t="s">
        <v>361</v>
      </c>
      <c r="B945" s="47" t="e">
        <f>VLOOKUP($A940,'CBT Wages'!$B$6:$AE$48,15,0)</f>
        <v>#REF!</v>
      </c>
      <c r="C945" s="31" t="e">
        <f>VLOOKUP($A940,'CBT Wages'!$B$6:$AE$48,20,0)</f>
        <v>#REF!</v>
      </c>
      <c r="D945" s="48"/>
      <c r="E945" s="49"/>
      <c r="F945" s="177" t="e">
        <f>SUM(C945:E945)</f>
        <v>#REF!</v>
      </c>
      <c r="G945" s="202"/>
      <c r="H945" s="34" t="s">
        <v>362</v>
      </c>
      <c r="I945" s="26" t="e">
        <f>VLOOKUP($A940,'CBT Wages'!$B$6:$AE$48,29,0)</f>
        <v>#REF!</v>
      </c>
      <c r="J945" s="203"/>
      <c r="K945" s="180"/>
    </row>
    <row r="946" spans="1:11" ht="14.25" x14ac:dyDescent="0.2">
      <c r="A946" s="46" t="s">
        <v>363</v>
      </c>
      <c r="B946" s="50" t="e">
        <f>VLOOKUP($A940,'CBT Wages'!$B$6:$AE$48,16,0)</f>
        <v>#REF!</v>
      </c>
      <c r="C946" s="51" t="e">
        <f>VLOOKUP($A940,'CBT Wages'!$B$6:$AE$48,21,0)</f>
        <v>#REF!</v>
      </c>
      <c r="D946" s="52"/>
      <c r="E946" s="38"/>
      <c r="F946" s="181" t="e">
        <f>SUM(C946:E946)</f>
        <v>#REF!</v>
      </c>
      <c r="G946" s="204"/>
      <c r="H946" s="36" t="s">
        <v>364</v>
      </c>
      <c r="I946" s="68" t="e">
        <f>VLOOKUP($A940,'CBT Wages'!$B$6:$AE$48,28,0)</f>
        <v>#REF!</v>
      </c>
      <c r="J946" s="205" t="e">
        <f>F953-I953</f>
        <v>#REF!</v>
      </c>
      <c r="K946" s="184"/>
    </row>
    <row r="947" spans="1:11" x14ac:dyDescent="0.2">
      <c r="A947" s="46" t="s">
        <v>365</v>
      </c>
      <c r="B947" s="50" t="e">
        <f>VLOOKUP($A940,'CBT Wages'!$B$6:$AE$48,17,0)</f>
        <v>#REF!</v>
      </c>
      <c r="C947" s="51" t="e">
        <f>VLOOKUP($A940,'CBT Wages'!$B$6:$AE$48,22,0)</f>
        <v>#REF!</v>
      </c>
      <c r="D947" s="52"/>
      <c r="E947" s="38"/>
      <c r="F947" s="181" t="e">
        <f>SUM(C947:E947)</f>
        <v>#REF!</v>
      </c>
      <c r="G947" s="204"/>
      <c r="H947" s="36" t="s">
        <v>366</v>
      </c>
      <c r="I947" s="68" t="e">
        <f>VLOOKUP($A940,'CBT Wages'!$B$6:$AE$48,30,0)</f>
        <v>#REF!</v>
      </c>
      <c r="J947" s="201" t="s">
        <v>367</v>
      </c>
      <c r="K947" s="190"/>
    </row>
    <row r="948" spans="1:11" x14ac:dyDescent="0.2">
      <c r="A948" s="46" t="s">
        <v>368</v>
      </c>
      <c r="B948" s="50">
        <v>0</v>
      </c>
      <c r="C948" s="51">
        <v>0</v>
      </c>
      <c r="D948" s="52"/>
      <c r="E948" s="38"/>
      <c r="F948" s="181">
        <f>SUM(D948:E948)</f>
        <v>0</v>
      </c>
      <c r="G948" s="204"/>
      <c r="H948" s="36" t="s">
        <v>369</v>
      </c>
      <c r="I948" s="68"/>
      <c r="J948" s="198"/>
      <c r="K948" s="192"/>
    </row>
    <row r="949" spans="1:11" x14ac:dyDescent="0.2">
      <c r="A949" s="46" t="s">
        <v>370</v>
      </c>
      <c r="B949" s="50" t="e">
        <f>VLOOKUP($A940,'CBT Wages'!$B$6:$AE$48,18,0)</f>
        <v>#REF!</v>
      </c>
      <c r="C949" s="51" t="e">
        <f>VLOOKUP($A940,'CBT Wages'!$B$6:$AE$48,23,0)</f>
        <v>#REF!</v>
      </c>
      <c r="D949" s="52"/>
      <c r="E949" s="38"/>
      <c r="F949" s="181" t="e">
        <f>SUM(C949:E949)</f>
        <v>#REF!</v>
      </c>
      <c r="G949" s="204"/>
      <c r="H949" s="36" t="s">
        <v>371</v>
      </c>
      <c r="I949" s="68"/>
      <c r="J949" s="198"/>
      <c r="K949" s="192"/>
    </row>
    <row r="950" spans="1:11" x14ac:dyDescent="0.2">
      <c r="A950" s="46" t="s">
        <v>372</v>
      </c>
      <c r="B950" s="53">
        <v>0</v>
      </c>
      <c r="C950" s="51" t="e">
        <f>VLOOKUP($A940,'CBT Wages'!$B$6:$AE$48,25,0)</f>
        <v>#REF!</v>
      </c>
      <c r="D950" s="52"/>
      <c r="E950" s="38"/>
      <c r="F950" s="181" t="e">
        <f>SUM(C950:E950)</f>
        <v>#REF!</v>
      </c>
      <c r="G950" s="204"/>
      <c r="H950" s="51"/>
      <c r="I950" s="68"/>
      <c r="J950" s="198"/>
      <c r="K950" s="192"/>
    </row>
    <row r="951" spans="1:11" x14ac:dyDescent="0.2">
      <c r="A951" s="46" t="s">
        <v>374</v>
      </c>
      <c r="B951" s="53">
        <v>0</v>
      </c>
      <c r="C951" s="51" t="e">
        <f>VLOOKUP($A940,'CBT Wages'!$B$6:$AE$48,26,0)</f>
        <v>#REF!</v>
      </c>
      <c r="D951" s="52"/>
      <c r="E951" s="38"/>
      <c r="F951" s="181" t="e">
        <f>SUM(C951:E951)</f>
        <v>#REF!</v>
      </c>
      <c r="G951" s="204"/>
      <c r="H951" s="51"/>
      <c r="I951" s="68"/>
      <c r="J951" s="198"/>
      <c r="K951" s="192"/>
    </row>
    <row r="952" spans="1:11" x14ac:dyDescent="0.2">
      <c r="A952" s="54" t="s">
        <v>375</v>
      </c>
      <c r="B952" s="55"/>
      <c r="C952" s="185"/>
      <c r="D952" s="186"/>
      <c r="E952" s="42"/>
      <c r="F952" s="185">
        <f>SUM(D952:E952)</f>
        <v>0</v>
      </c>
      <c r="G952" s="208"/>
      <c r="H952" s="40"/>
      <c r="I952" s="69"/>
      <c r="J952" s="212"/>
      <c r="K952" s="194"/>
    </row>
    <row r="953" spans="1:11" x14ac:dyDescent="0.2">
      <c r="A953" s="56" t="s">
        <v>320</v>
      </c>
      <c r="B953" s="57" t="e">
        <f>SUM(B945:B952)</f>
        <v>#REF!</v>
      </c>
      <c r="C953" s="209" t="e">
        <f>SUM(C945:D952)</f>
        <v>#REF!</v>
      </c>
      <c r="D953" s="210"/>
      <c r="E953" s="58"/>
      <c r="F953" s="209" t="e">
        <f>SUM(F945:F952)+F943</f>
        <v>#REF!</v>
      </c>
      <c r="G953" s="211">
        <f t="shared" ref="G953" si="60">SUM(G945:G952)</f>
        <v>0</v>
      </c>
      <c r="H953" s="59"/>
      <c r="I953" s="70" t="e">
        <f>SUM(I945:I952)</f>
        <v>#REF!</v>
      </c>
      <c r="J953" s="57" t="s">
        <v>376</v>
      </c>
      <c r="K953" s="57" t="e">
        <f>VLOOKUP($A940,'CBT Wages'!$B$6:$AF$48,6,0)</f>
        <v>#REF!</v>
      </c>
    </row>
    <row r="955" spans="1:11" ht="15.75" x14ac:dyDescent="0.2">
      <c r="A955" s="20" t="s">
        <v>337</v>
      </c>
      <c r="B955" s="21"/>
      <c r="C955" s="21"/>
      <c r="D955" s="21"/>
      <c r="E955" s="214"/>
      <c r="F955" s="214"/>
      <c r="G955" s="214"/>
      <c r="H955" s="214"/>
      <c r="I955" s="214"/>
      <c r="J955" s="214"/>
      <c r="K955" s="215"/>
    </row>
    <row r="956" spans="1:11" x14ac:dyDescent="0.2">
      <c r="A956" s="22"/>
      <c r="C956" s="23" t="s">
        <v>339</v>
      </c>
      <c r="E956" s="23"/>
      <c r="F956" s="23"/>
      <c r="G956" s="23"/>
      <c r="H956" s="23"/>
      <c r="I956" s="23"/>
      <c r="J956" s="23"/>
      <c r="K956" s="60"/>
    </row>
    <row r="957" spans="1:11" x14ac:dyDescent="0.2">
      <c r="A957" s="24" t="s">
        <v>340</v>
      </c>
      <c r="B957" s="25" t="s">
        <v>341</v>
      </c>
      <c r="C957" s="26"/>
      <c r="D957" s="27" t="s">
        <v>342</v>
      </c>
      <c r="E957" s="28" t="s">
        <v>343</v>
      </c>
      <c r="F957" s="28" t="s">
        <v>344</v>
      </c>
      <c r="G957" s="28" t="s">
        <v>345</v>
      </c>
      <c r="H957" s="29" t="s">
        <v>346</v>
      </c>
      <c r="I957" s="61" t="s">
        <v>347</v>
      </c>
      <c r="J957" s="44"/>
      <c r="K957" s="62" t="s">
        <v>348</v>
      </c>
    </row>
    <row r="958" spans="1:11" x14ac:dyDescent="0.2">
      <c r="A958" s="30" t="e">
        <f>+'CBT Wages'!#REF!</f>
        <v>#REF!</v>
      </c>
      <c r="B958" s="31" t="e">
        <f>VLOOKUP($A958,'CBT Wages'!$B$6:$AE$48,8,0)</f>
        <v>#REF!</v>
      </c>
      <c r="C958" s="26"/>
      <c r="D958" s="31" t="e">
        <f>VLOOKUP($A958,'CBT Wages'!$B$6:$AE$48,9,0)</f>
        <v>#REF!</v>
      </c>
      <c r="E958" s="31" t="e">
        <f>VLOOKUP($A958,'CBT Wages'!$B$6:$AE$48,10,0)</f>
        <v>#REF!</v>
      </c>
      <c r="F958" s="31" t="e">
        <f>VLOOKUP($A958,'CBT Wages'!$B$6:$AE$48,14,0)</f>
        <v>#REF!</v>
      </c>
      <c r="G958" s="32" t="e">
        <f>VLOOKUP($A958,'CBT Wages'!$B$6:$AE$48,5,0)</f>
        <v>#REF!</v>
      </c>
      <c r="H958" s="33" t="s">
        <v>349</v>
      </c>
      <c r="I958" s="64">
        <v>0</v>
      </c>
      <c r="J958" s="65"/>
      <c r="K958" s="64">
        <v>0</v>
      </c>
    </row>
    <row r="959" spans="1:11" x14ac:dyDescent="0.2">
      <c r="A959" s="34" t="s">
        <v>350</v>
      </c>
      <c r="B959" s="31" t="e">
        <f>VLOOKUP($A958,'CBT Wages'!$B$6:$AE$48,3,0)</f>
        <v>#REF!</v>
      </c>
      <c r="C959" s="21"/>
      <c r="D959" s="21"/>
      <c r="E959" s="35"/>
      <c r="F959" s="35"/>
      <c r="G959" s="35"/>
      <c r="H959" s="213" t="s">
        <v>351</v>
      </c>
      <c r="I959" s="187">
        <v>0</v>
      </c>
      <c r="J959" s="206"/>
      <c r="K959" s="187">
        <v>0</v>
      </c>
    </row>
    <row r="960" spans="1:11" x14ac:dyDescent="0.2">
      <c r="A960" s="36" t="s">
        <v>352</v>
      </c>
      <c r="B960" s="27" t="e">
        <f>VLOOKUP($A958,'CBT Wages'!$B$6:$AE$48,4,0)</f>
        <v>#REF!</v>
      </c>
      <c r="C960" s="21"/>
      <c r="D960" s="21"/>
      <c r="E960" s="28" t="s">
        <v>322</v>
      </c>
      <c r="F960" s="37" t="e">
        <f>VLOOKUP($A958,'CBT OT'!$B$6:$O$429,9,0)</f>
        <v>#REF!</v>
      </c>
      <c r="G960" s="38"/>
      <c r="H960" s="194"/>
      <c r="I960" s="188"/>
      <c r="J960" s="207"/>
      <c r="K960" s="188"/>
    </row>
    <row r="961" spans="1:11" x14ac:dyDescent="0.2">
      <c r="A961" s="39" t="s">
        <v>353</v>
      </c>
      <c r="B961" s="40" t="e">
        <f>VLOOKUP($A958,'CBT Wages'!$B$6:$AR$48,44,0)</f>
        <v>#REF!</v>
      </c>
      <c r="C961" s="41"/>
      <c r="D961" s="41"/>
      <c r="E961" s="35" t="s">
        <v>354</v>
      </c>
      <c r="F961" s="37" t="e">
        <f>VLOOKUP($A958,'CBT OT'!$B$6:$V$429,16,0)</f>
        <v>#REF!</v>
      </c>
      <c r="G961" s="42"/>
      <c r="H961" s="43" t="s">
        <v>355</v>
      </c>
      <c r="I961" s="66">
        <v>0</v>
      </c>
      <c r="J961" s="67"/>
      <c r="K961" s="66">
        <v>0</v>
      </c>
    </row>
    <row r="962" spans="1:11" x14ac:dyDescent="0.2">
      <c r="A962" s="169" t="s">
        <v>356</v>
      </c>
      <c r="B962" s="197"/>
      <c r="C962" s="198" t="s">
        <v>357</v>
      </c>
      <c r="D962" s="192"/>
      <c r="E962" s="45"/>
      <c r="F962" s="199" t="s">
        <v>358</v>
      </c>
      <c r="G962" s="192"/>
      <c r="H962" s="200" t="s">
        <v>359</v>
      </c>
      <c r="I962" s="201"/>
      <c r="J962" s="175" t="s">
        <v>360</v>
      </c>
      <c r="K962" s="176"/>
    </row>
    <row r="963" spans="1:11" x14ac:dyDescent="0.2">
      <c r="A963" s="46" t="s">
        <v>361</v>
      </c>
      <c r="B963" s="47" t="e">
        <f>VLOOKUP($A958,'CBT Wages'!$B$6:$AE$48,15,0)</f>
        <v>#REF!</v>
      </c>
      <c r="C963" s="31" t="e">
        <f>VLOOKUP($A958,'CBT Wages'!$B$6:$AE$48,20,0)</f>
        <v>#REF!</v>
      </c>
      <c r="D963" s="48"/>
      <c r="E963" s="49"/>
      <c r="F963" s="177" t="e">
        <f>SUM(C963:E963)</f>
        <v>#REF!</v>
      </c>
      <c r="G963" s="202"/>
      <c r="H963" s="34" t="s">
        <v>362</v>
      </c>
      <c r="I963" s="26" t="e">
        <f>VLOOKUP($A958,'CBT Wages'!$B$6:$AE$48,29,0)</f>
        <v>#REF!</v>
      </c>
      <c r="J963" s="203"/>
      <c r="K963" s="180"/>
    </row>
    <row r="964" spans="1:11" ht="14.25" x14ac:dyDescent="0.2">
      <c r="A964" s="46" t="s">
        <v>363</v>
      </c>
      <c r="B964" s="50" t="e">
        <f>VLOOKUP($A958,'CBT Wages'!$B$6:$AE$48,16,0)</f>
        <v>#REF!</v>
      </c>
      <c r="C964" s="51" t="e">
        <f>VLOOKUP($A958,'CBT Wages'!$B$6:$AE$48,21,0)</f>
        <v>#REF!</v>
      </c>
      <c r="D964" s="52"/>
      <c r="E964" s="38"/>
      <c r="F964" s="181" t="e">
        <f>SUM(C964:E964)</f>
        <v>#REF!</v>
      </c>
      <c r="G964" s="204"/>
      <c r="H964" s="36" t="s">
        <v>364</v>
      </c>
      <c r="I964" s="68" t="e">
        <f>VLOOKUP($A958,'CBT Wages'!$B$6:$AE$48,28,0)</f>
        <v>#REF!</v>
      </c>
      <c r="J964" s="205" t="e">
        <f>F971-I971</f>
        <v>#REF!</v>
      </c>
      <c r="K964" s="184"/>
    </row>
    <row r="965" spans="1:11" x14ac:dyDescent="0.2">
      <c r="A965" s="46" t="s">
        <v>365</v>
      </c>
      <c r="B965" s="50" t="e">
        <f>VLOOKUP($A958,'CBT Wages'!$B$6:$AE$48,17,0)</f>
        <v>#REF!</v>
      </c>
      <c r="C965" s="51" t="e">
        <f>VLOOKUP($A958,'CBT Wages'!$B$6:$AE$48,22,0)</f>
        <v>#REF!</v>
      </c>
      <c r="D965" s="52"/>
      <c r="E965" s="38"/>
      <c r="F965" s="181" t="e">
        <f>SUM(C965:E965)</f>
        <v>#REF!</v>
      </c>
      <c r="G965" s="204"/>
      <c r="H965" s="36" t="s">
        <v>366</v>
      </c>
      <c r="I965" s="68" t="e">
        <f>VLOOKUP($A958,'CBT Wages'!$B$6:$AE$48,30,0)</f>
        <v>#REF!</v>
      </c>
      <c r="J965" s="201" t="s">
        <v>367</v>
      </c>
      <c r="K965" s="190"/>
    </row>
    <row r="966" spans="1:11" x14ac:dyDescent="0.2">
      <c r="A966" s="46" t="s">
        <v>368</v>
      </c>
      <c r="B966" s="50">
        <v>0</v>
      </c>
      <c r="C966" s="51">
        <v>0</v>
      </c>
      <c r="D966" s="52"/>
      <c r="E966" s="38"/>
      <c r="F966" s="181">
        <f>SUM(D966:E966)</f>
        <v>0</v>
      </c>
      <c r="G966" s="204"/>
      <c r="H966" s="36" t="s">
        <v>369</v>
      </c>
      <c r="I966" s="68"/>
      <c r="J966" s="198"/>
      <c r="K966" s="192"/>
    </row>
    <row r="967" spans="1:11" x14ac:dyDescent="0.2">
      <c r="A967" s="46" t="s">
        <v>370</v>
      </c>
      <c r="B967" s="50" t="e">
        <f>VLOOKUP($A958,'CBT Wages'!$B$6:$AE$48,18,0)</f>
        <v>#REF!</v>
      </c>
      <c r="C967" s="51" t="e">
        <f>VLOOKUP($A958,'CBT Wages'!$B$6:$AE$48,23,0)</f>
        <v>#REF!</v>
      </c>
      <c r="D967" s="52"/>
      <c r="E967" s="38"/>
      <c r="F967" s="181" t="e">
        <f>SUM(C967:E967)</f>
        <v>#REF!</v>
      </c>
      <c r="G967" s="204"/>
      <c r="H967" s="36" t="s">
        <v>371</v>
      </c>
      <c r="I967" s="68"/>
      <c r="J967" s="198"/>
      <c r="K967" s="192"/>
    </row>
    <row r="968" spans="1:11" x14ac:dyDescent="0.2">
      <c r="A968" s="46" t="s">
        <v>372</v>
      </c>
      <c r="B968" s="53">
        <v>0</v>
      </c>
      <c r="C968" s="51" t="e">
        <f>VLOOKUP($A958,'CBT Wages'!$B$6:$AE$48,25,0)</f>
        <v>#REF!</v>
      </c>
      <c r="D968" s="52"/>
      <c r="E968" s="38"/>
      <c r="F968" s="181" t="e">
        <f>SUM(C968:E968)</f>
        <v>#REF!</v>
      </c>
      <c r="G968" s="204"/>
      <c r="H968" s="51"/>
      <c r="I968" s="68"/>
      <c r="J968" s="198"/>
      <c r="K968" s="192"/>
    </row>
    <row r="969" spans="1:11" x14ac:dyDescent="0.2">
      <c r="A969" s="46" t="s">
        <v>374</v>
      </c>
      <c r="B969" s="53">
        <v>0</v>
      </c>
      <c r="C969" s="51" t="e">
        <f>VLOOKUP($A958,'CBT Wages'!$B$6:$AE$48,26,0)</f>
        <v>#REF!</v>
      </c>
      <c r="D969" s="52"/>
      <c r="E969" s="38"/>
      <c r="F969" s="181" t="e">
        <f>SUM(C969:E969)</f>
        <v>#REF!</v>
      </c>
      <c r="G969" s="204"/>
      <c r="H969" s="51"/>
      <c r="I969" s="68"/>
      <c r="J969" s="198"/>
      <c r="K969" s="192"/>
    </row>
    <row r="970" spans="1:11" x14ac:dyDescent="0.2">
      <c r="A970" s="54" t="s">
        <v>375</v>
      </c>
      <c r="B970" s="55"/>
      <c r="C970" s="185"/>
      <c r="D970" s="186"/>
      <c r="E970" s="42"/>
      <c r="F970" s="185">
        <f>SUM(D970:E970)</f>
        <v>0</v>
      </c>
      <c r="G970" s="208"/>
      <c r="H970" s="40"/>
      <c r="I970" s="69"/>
      <c r="J970" s="212"/>
      <c r="K970" s="194"/>
    </row>
    <row r="971" spans="1:11" x14ac:dyDescent="0.2">
      <c r="A971" s="56" t="s">
        <v>320</v>
      </c>
      <c r="B971" s="57" t="e">
        <f>SUM(B963:B970)</f>
        <v>#REF!</v>
      </c>
      <c r="C971" s="209" t="e">
        <f>SUM(C963:D970)</f>
        <v>#REF!</v>
      </c>
      <c r="D971" s="210"/>
      <c r="E971" s="58"/>
      <c r="F971" s="209" t="e">
        <f>SUM(F963:F970)+F961</f>
        <v>#REF!</v>
      </c>
      <c r="G971" s="211">
        <f t="shared" ref="G971" si="61">SUM(G963:G970)</f>
        <v>0</v>
      </c>
      <c r="H971" s="59"/>
      <c r="I971" s="70" t="e">
        <f>SUM(I963:I970)</f>
        <v>#REF!</v>
      </c>
      <c r="J971" s="57" t="s">
        <v>376</v>
      </c>
      <c r="K971" s="57" t="e">
        <f>VLOOKUP($A958,'CBT Wages'!$B$6:$AF$48,6,0)</f>
        <v>#REF!</v>
      </c>
    </row>
    <row r="973" spans="1:11" ht="15.75" x14ac:dyDescent="0.2">
      <c r="A973" s="20" t="s">
        <v>337</v>
      </c>
      <c r="B973" s="21"/>
      <c r="C973" s="21"/>
      <c r="D973" s="21"/>
      <c r="E973" s="167" t="str">
        <f>+$E$1</f>
        <v>Salary Slip Oct 2019</v>
      </c>
      <c r="F973" s="167"/>
      <c r="G973" s="167"/>
      <c r="H973" s="167"/>
      <c r="I973" s="167"/>
      <c r="J973" s="167"/>
      <c r="K973" s="168"/>
    </row>
    <row r="974" spans="1:11" x14ac:dyDescent="0.2">
      <c r="A974" s="22"/>
      <c r="C974" s="23" t="s">
        <v>339</v>
      </c>
      <c r="E974" s="23"/>
      <c r="F974" s="23"/>
      <c r="G974" s="23"/>
      <c r="H974" s="23"/>
      <c r="I974" s="23"/>
      <c r="J974" s="23"/>
      <c r="K974" s="60"/>
    </row>
    <row r="975" spans="1:11" x14ac:dyDescent="0.2">
      <c r="A975" s="24" t="s">
        <v>340</v>
      </c>
      <c r="B975" s="25" t="s">
        <v>341</v>
      </c>
      <c r="C975" s="26"/>
      <c r="D975" s="27" t="s">
        <v>342</v>
      </c>
      <c r="E975" s="28" t="s">
        <v>343</v>
      </c>
      <c r="F975" s="28" t="s">
        <v>344</v>
      </c>
      <c r="G975" s="28" t="s">
        <v>345</v>
      </c>
      <c r="H975" s="29" t="s">
        <v>346</v>
      </c>
      <c r="I975" s="61" t="s">
        <v>347</v>
      </c>
      <c r="J975" s="44"/>
      <c r="K975" s="62" t="s">
        <v>348</v>
      </c>
    </row>
    <row r="976" spans="1:11" x14ac:dyDescent="0.2">
      <c r="A976" s="30" t="e">
        <f>+'CBT Wages'!#REF!</f>
        <v>#REF!</v>
      </c>
      <c r="B976" s="31" t="e">
        <f>VLOOKUP($A976,'CBT Wages'!$B$6:$AE$48,8,0)</f>
        <v>#REF!</v>
      </c>
      <c r="C976" s="26"/>
      <c r="D976" s="31" t="e">
        <f>VLOOKUP($A976,'CBT Wages'!$B$6:$AE$48,9,0)</f>
        <v>#REF!</v>
      </c>
      <c r="E976" s="31" t="e">
        <f>VLOOKUP($A976,'CBT Wages'!$B$6:$AE$48,10,0)</f>
        <v>#REF!</v>
      </c>
      <c r="F976" s="31" t="e">
        <f>VLOOKUP($A976,'CBT Wages'!$B$6:$AE$48,14,0)</f>
        <v>#REF!</v>
      </c>
      <c r="G976" s="32" t="e">
        <f>VLOOKUP($A976,'CBT Wages'!$B$6:$AE$48,5,0)</f>
        <v>#REF!</v>
      </c>
      <c r="H976" s="33" t="s">
        <v>349</v>
      </c>
      <c r="I976" s="64">
        <v>0</v>
      </c>
      <c r="J976" s="65"/>
      <c r="K976" s="64">
        <v>0</v>
      </c>
    </row>
    <row r="977" spans="1:11" x14ac:dyDescent="0.2">
      <c r="A977" s="34" t="s">
        <v>350</v>
      </c>
      <c r="B977" s="31" t="e">
        <f>VLOOKUP($A976,'CBT Wages'!$B$6:$AE$48,3,0)</f>
        <v>#REF!</v>
      </c>
      <c r="C977" s="21"/>
      <c r="D977" s="21"/>
      <c r="E977" s="35"/>
      <c r="F977" s="35"/>
      <c r="G977" s="35"/>
      <c r="H977" s="213" t="s">
        <v>351</v>
      </c>
      <c r="I977" s="187">
        <v>0</v>
      </c>
      <c r="J977" s="206"/>
      <c r="K977" s="187">
        <v>0</v>
      </c>
    </row>
    <row r="978" spans="1:11" x14ac:dyDescent="0.2">
      <c r="A978" s="36" t="s">
        <v>352</v>
      </c>
      <c r="B978" s="27" t="e">
        <f>VLOOKUP($A976,'CBT Wages'!$B$6:$AE$48,4,0)</f>
        <v>#REF!</v>
      </c>
      <c r="C978" s="21"/>
      <c r="D978" s="21"/>
      <c r="E978" s="28" t="s">
        <v>322</v>
      </c>
      <c r="F978" s="37" t="e">
        <f>VLOOKUP($A976,'CBT OT'!$B$6:$O$429,9,0)</f>
        <v>#REF!</v>
      </c>
      <c r="G978" s="38"/>
      <c r="H978" s="194"/>
      <c r="I978" s="188"/>
      <c r="J978" s="207"/>
      <c r="K978" s="188"/>
    </row>
    <row r="979" spans="1:11" x14ac:dyDescent="0.2">
      <c r="A979" s="39" t="s">
        <v>353</v>
      </c>
      <c r="B979" s="40" t="e">
        <f>VLOOKUP($A976,'CBT Wages'!$B$6:$AR$48,44,0)</f>
        <v>#REF!</v>
      </c>
      <c r="C979" s="41"/>
      <c r="D979" s="41"/>
      <c r="E979" s="35" t="s">
        <v>354</v>
      </c>
      <c r="F979" s="37" t="e">
        <f>VLOOKUP($A976,'CBT OT'!$B$6:$V$429,16,0)</f>
        <v>#REF!</v>
      </c>
      <c r="G979" s="42"/>
      <c r="H979" s="43" t="s">
        <v>355</v>
      </c>
      <c r="I979" s="66">
        <v>0</v>
      </c>
      <c r="J979" s="67"/>
      <c r="K979" s="66">
        <v>0</v>
      </c>
    </row>
    <row r="980" spans="1:11" x14ac:dyDescent="0.2">
      <c r="A980" s="169" t="s">
        <v>356</v>
      </c>
      <c r="B980" s="197"/>
      <c r="C980" s="198" t="s">
        <v>357</v>
      </c>
      <c r="D980" s="192"/>
      <c r="E980" s="45"/>
      <c r="F980" s="199" t="s">
        <v>358</v>
      </c>
      <c r="G980" s="192"/>
      <c r="H980" s="200" t="s">
        <v>359</v>
      </c>
      <c r="I980" s="201"/>
      <c r="J980" s="175" t="s">
        <v>360</v>
      </c>
      <c r="K980" s="176"/>
    </row>
    <row r="981" spans="1:11" x14ac:dyDescent="0.2">
      <c r="A981" s="46" t="s">
        <v>361</v>
      </c>
      <c r="B981" s="47" t="e">
        <f>VLOOKUP($A976,'CBT Wages'!$B$6:$AE$48,15,0)</f>
        <v>#REF!</v>
      </c>
      <c r="C981" s="31" t="e">
        <f>VLOOKUP($A976,'CBT Wages'!$B$6:$AE$48,20,0)</f>
        <v>#REF!</v>
      </c>
      <c r="D981" s="48"/>
      <c r="E981" s="49"/>
      <c r="F981" s="177" t="e">
        <f>SUM(C981:E981)</f>
        <v>#REF!</v>
      </c>
      <c r="G981" s="202"/>
      <c r="H981" s="34" t="s">
        <v>362</v>
      </c>
      <c r="I981" s="26" t="e">
        <f>VLOOKUP($A976,'CBT Wages'!$B$6:$AE$48,29,0)</f>
        <v>#REF!</v>
      </c>
      <c r="J981" s="203"/>
      <c r="K981" s="180"/>
    </row>
    <row r="982" spans="1:11" ht="14.25" x14ac:dyDescent="0.2">
      <c r="A982" s="46" t="s">
        <v>363</v>
      </c>
      <c r="B982" s="50" t="e">
        <f>VLOOKUP($A976,'CBT Wages'!$B$6:$AE$48,16,0)</f>
        <v>#REF!</v>
      </c>
      <c r="C982" s="51" t="e">
        <f>VLOOKUP($A976,'CBT Wages'!$B$6:$AE$48,21,0)</f>
        <v>#REF!</v>
      </c>
      <c r="D982" s="52"/>
      <c r="E982" s="38"/>
      <c r="F982" s="181" t="e">
        <f>SUM(C982:E982)</f>
        <v>#REF!</v>
      </c>
      <c r="G982" s="204"/>
      <c r="H982" s="36" t="s">
        <v>364</v>
      </c>
      <c r="I982" s="68" t="e">
        <f>VLOOKUP($A976,'CBT Wages'!$B$6:$AE$48,28,0)</f>
        <v>#REF!</v>
      </c>
      <c r="J982" s="205" t="e">
        <f>F989-I989</f>
        <v>#REF!</v>
      </c>
      <c r="K982" s="184"/>
    </row>
    <row r="983" spans="1:11" x14ac:dyDescent="0.2">
      <c r="A983" s="46" t="s">
        <v>365</v>
      </c>
      <c r="B983" s="50" t="e">
        <f>VLOOKUP($A976,'CBT Wages'!$B$6:$AE$48,17,0)</f>
        <v>#REF!</v>
      </c>
      <c r="C983" s="51" t="e">
        <f>VLOOKUP($A976,'CBT Wages'!$B$6:$AE$48,22,0)</f>
        <v>#REF!</v>
      </c>
      <c r="D983" s="52"/>
      <c r="E983" s="38"/>
      <c r="F983" s="181" t="e">
        <f>SUM(C983:E983)</f>
        <v>#REF!</v>
      </c>
      <c r="G983" s="204"/>
      <c r="H983" s="36" t="s">
        <v>366</v>
      </c>
      <c r="I983" s="68" t="e">
        <f>VLOOKUP($A976,'CBT Wages'!$B$6:$AE$48,30,0)</f>
        <v>#REF!</v>
      </c>
      <c r="J983" s="201" t="s">
        <v>367</v>
      </c>
      <c r="K983" s="190"/>
    </row>
    <row r="984" spans="1:11" x14ac:dyDescent="0.2">
      <c r="A984" s="46" t="s">
        <v>368</v>
      </c>
      <c r="B984" s="50">
        <v>0</v>
      </c>
      <c r="C984" s="51">
        <v>0</v>
      </c>
      <c r="D984" s="52"/>
      <c r="E984" s="38"/>
      <c r="F984" s="181">
        <f>SUM(D984:E984)</f>
        <v>0</v>
      </c>
      <c r="G984" s="204"/>
      <c r="H984" s="36" t="s">
        <v>369</v>
      </c>
      <c r="I984" s="68"/>
      <c r="J984" s="198"/>
      <c r="K984" s="192"/>
    </row>
    <row r="985" spans="1:11" x14ac:dyDescent="0.2">
      <c r="A985" s="46" t="s">
        <v>370</v>
      </c>
      <c r="B985" s="50" t="e">
        <f>VLOOKUP($A976,'CBT Wages'!$B$6:$AE$48,18,0)</f>
        <v>#REF!</v>
      </c>
      <c r="C985" s="51" t="e">
        <f>VLOOKUP($A976,'CBT Wages'!$B$6:$AE$48,23,0)</f>
        <v>#REF!</v>
      </c>
      <c r="D985" s="52"/>
      <c r="E985" s="38"/>
      <c r="F985" s="181" t="e">
        <f>SUM(C985:E985)</f>
        <v>#REF!</v>
      </c>
      <c r="G985" s="204"/>
      <c r="H985" s="36" t="s">
        <v>371</v>
      </c>
      <c r="I985" s="68"/>
      <c r="J985" s="198"/>
      <c r="K985" s="192"/>
    </row>
    <row r="986" spans="1:11" x14ac:dyDescent="0.2">
      <c r="A986" s="46" t="s">
        <v>372</v>
      </c>
      <c r="B986" s="53">
        <v>0</v>
      </c>
      <c r="C986" s="51" t="e">
        <f>VLOOKUP($A976,'CBT Wages'!$B$6:$AE$48,25,0)</f>
        <v>#REF!</v>
      </c>
      <c r="D986" s="52"/>
      <c r="E986" s="38"/>
      <c r="F986" s="181" t="e">
        <f>SUM(C986:E986)</f>
        <v>#REF!</v>
      </c>
      <c r="G986" s="204"/>
      <c r="H986" s="51"/>
      <c r="I986" s="68"/>
      <c r="J986" s="198"/>
      <c r="K986" s="192"/>
    </row>
    <row r="987" spans="1:11" x14ac:dyDescent="0.2">
      <c r="A987" s="46" t="s">
        <v>374</v>
      </c>
      <c r="B987" s="53">
        <v>0</v>
      </c>
      <c r="C987" s="51" t="e">
        <f>VLOOKUP($A976,'CBT Wages'!$B$6:$AE$48,26,0)</f>
        <v>#REF!</v>
      </c>
      <c r="D987" s="52"/>
      <c r="E987" s="38"/>
      <c r="F987" s="181" t="e">
        <f>SUM(C987:E987)</f>
        <v>#REF!</v>
      </c>
      <c r="G987" s="204"/>
      <c r="H987" s="51"/>
      <c r="I987" s="68"/>
      <c r="J987" s="198"/>
      <c r="K987" s="192"/>
    </row>
    <row r="988" spans="1:11" x14ac:dyDescent="0.2">
      <c r="A988" s="54" t="s">
        <v>375</v>
      </c>
      <c r="B988" s="55"/>
      <c r="C988" s="185"/>
      <c r="D988" s="186"/>
      <c r="E988" s="42"/>
      <c r="F988" s="185">
        <f>SUM(D988:E988)</f>
        <v>0</v>
      </c>
      <c r="G988" s="208"/>
      <c r="H988" s="40"/>
      <c r="I988" s="69"/>
      <c r="J988" s="212"/>
      <c r="K988" s="194"/>
    </row>
    <row r="989" spans="1:11" x14ac:dyDescent="0.2">
      <c r="A989" s="56" t="s">
        <v>320</v>
      </c>
      <c r="B989" s="57" t="e">
        <f>SUM(B981:B988)</f>
        <v>#REF!</v>
      </c>
      <c r="C989" s="209" t="e">
        <f>SUM(C981:D988)</f>
        <v>#REF!</v>
      </c>
      <c r="D989" s="210"/>
      <c r="E989" s="58"/>
      <c r="F989" s="209" t="e">
        <f>SUM(F981:F988)+F979</f>
        <v>#REF!</v>
      </c>
      <c r="G989" s="211">
        <f t="shared" ref="G989" si="62">SUM(G981:G988)</f>
        <v>0</v>
      </c>
      <c r="H989" s="59"/>
      <c r="I989" s="70" t="e">
        <f>SUM(I981:I988)</f>
        <v>#REF!</v>
      </c>
      <c r="J989" s="57" t="s">
        <v>376</v>
      </c>
      <c r="K989" s="57" t="e">
        <f>VLOOKUP($A976,'CBT Wages'!$B$6:$AF$48,6,0)</f>
        <v>#REF!</v>
      </c>
    </row>
    <row r="991" spans="1:11" ht="15.75" x14ac:dyDescent="0.2">
      <c r="A991" s="20" t="s">
        <v>337</v>
      </c>
      <c r="B991" s="21"/>
      <c r="C991" s="21"/>
      <c r="D991" s="21"/>
      <c r="E991" s="167" t="str">
        <f>+$E$1</f>
        <v>Salary Slip Oct 2019</v>
      </c>
      <c r="F991" s="167"/>
      <c r="G991" s="167"/>
      <c r="H991" s="167"/>
      <c r="I991" s="167"/>
      <c r="J991" s="167"/>
      <c r="K991" s="168"/>
    </row>
    <row r="992" spans="1:11" x14ac:dyDescent="0.2">
      <c r="A992" s="22"/>
      <c r="C992" s="23" t="s">
        <v>339</v>
      </c>
      <c r="E992" s="23"/>
      <c r="F992" s="23"/>
      <c r="G992" s="23"/>
      <c r="H992" s="23"/>
      <c r="I992" s="23"/>
      <c r="J992" s="23"/>
      <c r="K992" s="60"/>
    </row>
    <row r="993" spans="1:11" x14ac:dyDescent="0.2">
      <c r="A993" s="24" t="s">
        <v>340</v>
      </c>
      <c r="B993" s="25" t="s">
        <v>341</v>
      </c>
      <c r="C993" s="26"/>
      <c r="D993" s="27" t="s">
        <v>342</v>
      </c>
      <c r="E993" s="28" t="s">
        <v>343</v>
      </c>
      <c r="F993" s="28" t="s">
        <v>344</v>
      </c>
      <c r="G993" s="28" t="s">
        <v>345</v>
      </c>
      <c r="H993" s="29" t="s">
        <v>346</v>
      </c>
      <c r="I993" s="61" t="s">
        <v>347</v>
      </c>
      <c r="J993" s="44"/>
      <c r="K993" s="62" t="s">
        <v>348</v>
      </c>
    </row>
    <row r="994" spans="1:11" x14ac:dyDescent="0.2">
      <c r="A994" s="30" t="e">
        <f>+'CBT Wages'!#REF!</f>
        <v>#REF!</v>
      </c>
      <c r="B994" s="31" t="e">
        <f>VLOOKUP($A994,'CBT Wages'!$B$6:$AE$48,8,0)</f>
        <v>#REF!</v>
      </c>
      <c r="C994" s="26"/>
      <c r="D994" s="31" t="e">
        <f>VLOOKUP($A994,'CBT Wages'!$B$6:$AE$48,9,0)</f>
        <v>#REF!</v>
      </c>
      <c r="E994" s="31" t="e">
        <f>VLOOKUP($A994,'CBT Wages'!$B$6:$AE$48,10,0)</f>
        <v>#REF!</v>
      </c>
      <c r="F994" s="31" t="e">
        <f>VLOOKUP($A994,'CBT Wages'!$B$6:$AE$48,14,0)</f>
        <v>#REF!</v>
      </c>
      <c r="G994" s="32" t="e">
        <f>VLOOKUP($A994,'CBT Wages'!$B$6:$AE$48,5,0)</f>
        <v>#REF!</v>
      </c>
      <c r="H994" s="33" t="s">
        <v>349</v>
      </c>
      <c r="I994" s="64">
        <v>0</v>
      </c>
      <c r="J994" s="65"/>
      <c r="K994" s="64">
        <v>0</v>
      </c>
    </row>
    <row r="995" spans="1:11" x14ac:dyDescent="0.2">
      <c r="A995" s="34" t="s">
        <v>350</v>
      </c>
      <c r="B995" s="31" t="e">
        <f>VLOOKUP($A994,'CBT Wages'!$B$6:$AE$48,3,0)</f>
        <v>#REF!</v>
      </c>
      <c r="C995" s="21"/>
      <c r="D995" s="21"/>
      <c r="E995" s="35"/>
      <c r="F995" s="35"/>
      <c r="G995" s="35"/>
      <c r="H995" s="213" t="s">
        <v>351</v>
      </c>
      <c r="I995" s="187">
        <v>0</v>
      </c>
      <c r="J995" s="206"/>
      <c r="K995" s="187">
        <v>0</v>
      </c>
    </row>
    <row r="996" spans="1:11" x14ac:dyDescent="0.2">
      <c r="A996" s="36" t="s">
        <v>352</v>
      </c>
      <c r="B996" s="27" t="e">
        <f>VLOOKUP($A994,'CBT Wages'!$B$6:$AE$48,4,0)</f>
        <v>#REF!</v>
      </c>
      <c r="C996" s="21"/>
      <c r="D996" s="21"/>
      <c r="E996" s="28" t="s">
        <v>322</v>
      </c>
      <c r="F996" s="37" t="e">
        <f>VLOOKUP($A994,'CBT OT'!$B$6:$O$429,9,0)</f>
        <v>#REF!</v>
      </c>
      <c r="G996" s="38"/>
      <c r="H996" s="194"/>
      <c r="I996" s="188"/>
      <c r="J996" s="207"/>
      <c r="K996" s="188"/>
    </row>
    <row r="997" spans="1:11" x14ac:dyDescent="0.2">
      <c r="A997" s="39" t="s">
        <v>353</v>
      </c>
      <c r="B997" s="40" t="e">
        <f>VLOOKUP($A994,'CBT Wages'!$B$6:$AR$48,44,0)</f>
        <v>#REF!</v>
      </c>
      <c r="C997" s="41"/>
      <c r="D997" s="41"/>
      <c r="E997" s="35" t="s">
        <v>354</v>
      </c>
      <c r="F997" s="37" t="e">
        <f>VLOOKUP($A994,'CBT OT'!$B$6:$V$429,16,0)</f>
        <v>#REF!</v>
      </c>
      <c r="G997" s="42"/>
      <c r="H997" s="43" t="s">
        <v>355</v>
      </c>
      <c r="I997" s="66">
        <v>0</v>
      </c>
      <c r="J997" s="67"/>
      <c r="K997" s="66">
        <v>0</v>
      </c>
    </row>
    <row r="998" spans="1:11" x14ac:dyDescent="0.2">
      <c r="A998" s="169" t="s">
        <v>356</v>
      </c>
      <c r="B998" s="197"/>
      <c r="C998" s="198" t="s">
        <v>357</v>
      </c>
      <c r="D998" s="192"/>
      <c r="E998" s="45"/>
      <c r="F998" s="199" t="s">
        <v>358</v>
      </c>
      <c r="G998" s="192"/>
      <c r="H998" s="200" t="s">
        <v>359</v>
      </c>
      <c r="I998" s="201"/>
      <c r="J998" s="175" t="s">
        <v>360</v>
      </c>
      <c r="K998" s="176"/>
    </row>
    <row r="999" spans="1:11" x14ac:dyDescent="0.2">
      <c r="A999" s="46" t="s">
        <v>361</v>
      </c>
      <c r="B999" s="47" t="e">
        <f>VLOOKUP($A994,'CBT Wages'!$B$6:$AE$48,15,0)</f>
        <v>#REF!</v>
      </c>
      <c r="C999" s="31" t="e">
        <f>VLOOKUP($A994,'CBT Wages'!$B$6:$AE$48,20,0)</f>
        <v>#REF!</v>
      </c>
      <c r="D999" s="48"/>
      <c r="E999" s="49"/>
      <c r="F999" s="177" t="e">
        <f>SUM(C999:E999)</f>
        <v>#REF!</v>
      </c>
      <c r="G999" s="202"/>
      <c r="H999" s="34" t="s">
        <v>362</v>
      </c>
      <c r="I999" s="26" t="e">
        <f>VLOOKUP($A994,'CBT Wages'!$B$6:$AE$48,29,0)</f>
        <v>#REF!</v>
      </c>
      <c r="J999" s="203"/>
      <c r="K999" s="180"/>
    </row>
    <row r="1000" spans="1:11" ht="14.25" x14ac:dyDescent="0.2">
      <c r="A1000" s="46" t="s">
        <v>363</v>
      </c>
      <c r="B1000" s="50" t="e">
        <f>VLOOKUP($A994,'CBT Wages'!$B$6:$AE$48,16,0)</f>
        <v>#REF!</v>
      </c>
      <c r="C1000" s="51" t="e">
        <f>VLOOKUP($A994,'CBT Wages'!$B$6:$AE$48,21,0)</f>
        <v>#REF!</v>
      </c>
      <c r="D1000" s="52"/>
      <c r="E1000" s="38"/>
      <c r="F1000" s="181" t="e">
        <f>SUM(C1000:E1000)</f>
        <v>#REF!</v>
      </c>
      <c r="G1000" s="204"/>
      <c r="H1000" s="36" t="s">
        <v>364</v>
      </c>
      <c r="I1000" s="68" t="e">
        <f>VLOOKUP($A994,'CBT Wages'!$B$6:$AE$48,28,0)</f>
        <v>#REF!</v>
      </c>
      <c r="J1000" s="205" t="e">
        <f>F1007-I1007</f>
        <v>#REF!</v>
      </c>
      <c r="K1000" s="184"/>
    </row>
    <row r="1001" spans="1:11" x14ac:dyDescent="0.2">
      <c r="A1001" s="46" t="s">
        <v>365</v>
      </c>
      <c r="B1001" s="50" t="e">
        <f>VLOOKUP($A994,'CBT Wages'!$B$6:$AE$48,17,0)</f>
        <v>#REF!</v>
      </c>
      <c r="C1001" s="51" t="e">
        <f>VLOOKUP($A994,'CBT Wages'!$B$6:$AE$48,22,0)</f>
        <v>#REF!</v>
      </c>
      <c r="D1001" s="52"/>
      <c r="E1001" s="38"/>
      <c r="F1001" s="181" t="e">
        <f>SUM(C1001:E1001)</f>
        <v>#REF!</v>
      </c>
      <c r="G1001" s="204"/>
      <c r="H1001" s="36" t="s">
        <v>366</v>
      </c>
      <c r="I1001" s="68" t="e">
        <f>VLOOKUP($A994,'CBT Wages'!$B$6:$AE$48,30,0)</f>
        <v>#REF!</v>
      </c>
      <c r="J1001" s="201" t="s">
        <v>367</v>
      </c>
      <c r="K1001" s="190"/>
    </row>
    <row r="1002" spans="1:11" x14ac:dyDescent="0.2">
      <c r="A1002" s="46" t="s">
        <v>368</v>
      </c>
      <c r="B1002" s="50">
        <v>0</v>
      </c>
      <c r="C1002" s="51">
        <v>0</v>
      </c>
      <c r="D1002" s="52"/>
      <c r="E1002" s="38"/>
      <c r="F1002" s="181">
        <f>SUM(D1002:E1002)</f>
        <v>0</v>
      </c>
      <c r="G1002" s="204"/>
      <c r="H1002" s="36" t="s">
        <v>369</v>
      </c>
      <c r="I1002" s="68"/>
      <c r="J1002" s="198"/>
      <c r="K1002" s="192"/>
    </row>
    <row r="1003" spans="1:11" x14ac:dyDescent="0.2">
      <c r="A1003" s="46" t="s">
        <v>370</v>
      </c>
      <c r="B1003" s="50" t="e">
        <f>VLOOKUP($A994,'CBT Wages'!$B$6:$AE$48,18,0)</f>
        <v>#REF!</v>
      </c>
      <c r="C1003" s="51" t="e">
        <f>VLOOKUP($A994,'CBT Wages'!$B$6:$AE$48,23,0)</f>
        <v>#REF!</v>
      </c>
      <c r="D1003" s="52"/>
      <c r="E1003" s="38"/>
      <c r="F1003" s="181" t="e">
        <f>SUM(C1003:E1003)</f>
        <v>#REF!</v>
      </c>
      <c r="G1003" s="204"/>
      <c r="H1003" s="36" t="s">
        <v>371</v>
      </c>
      <c r="I1003" s="68"/>
      <c r="J1003" s="198"/>
      <c r="K1003" s="192"/>
    </row>
    <row r="1004" spans="1:11" x14ac:dyDescent="0.2">
      <c r="A1004" s="46" t="s">
        <v>372</v>
      </c>
      <c r="B1004" s="53">
        <v>0</v>
      </c>
      <c r="C1004" s="51" t="e">
        <f>VLOOKUP($A994,'CBT Wages'!$B$6:$AE$48,25,0)</f>
        <v>#REF!</v>
      </c>
      <c r="D1004" s="52"/>
      <c r="E1004" s="38"/>
      <c r="F1004" s="181" t="e">
        <f>SUM(C1004:E1004)</f>
        <v>#REF!</v>
      </c>
      <c r="G1004" s="204"/>
      <c r="H1004" s="51"/>
      <c r="I1004" s="68"/>
      <c r="J1004" s="198"/>
      <c r="K1004" s="192"/>
    </row>
    <row r="1005" spans="1:11" x14ac:dyDescent="0.2">
      <c r="A1005" s="46" t="s">
        <v>374</v>
      </c>
      <c r="B1005" s="53">
        <v>0</v>
      </c>
      <c r="C1005" s="51" t="e">
        <f>VLOOKUP($A994,'CBT Wages'!$B$6:$AE$48,26,0)</f>
        <v>#REF!</v>
      </c>
      <c r="D1005" s="52"/>
      <c r="E1005" s="38"/>
      <c r="F1005" s="181" t="e">
        <f>SUM(C1005:E1005)</f>
        <v>#REF!</v>
      </c>
      <c r="G1005" s="204"/>
      <c r="H1005" s="51"/>
      <c r="I1005" s="68"/>
      <c r="J1005" s="198"/>
      <c r="K1005" s="192"/>
    </row>
    <row r="1006" spans="1:11" x14ac:dyDescent="0.2">
      <c r="A1006" s="54" t="s">
        <v>375</v>
      </c>
      <c r="B1006" s="55"/>
      <c r="C1006" s="185"/>
      <c r="D1006" s="186"/>
      <c r="E1006" s="42"/>
      <c r="F1006" s="185">
        <f>SUM(D1006:E1006)</f>
        <v>0</v>
      </c>
      <c r="G1006" s="208"/>
      <c r="H1006" s="40"/>
      <c r="I1006" s="69"/>
      <c r="J1006" s="212"/>
      <c r="K1006" s="194"/>
    </row>
    <row r="1007" spans="1:11" x14ac:dyDescent="0.2">
      <c r="A1007" s="56" t="s">
        <v>320</v>
      </c>
      <c r="B1007" s="57" t="e">
        <f>SUM(B999:B1006)</f>
        <v>#REF!</v>
      </c>
      <c r="C1007" s="209" t="e">
        <f>SUM(C999:D1006)</f>
        <v>#REF!</v>
      </c>
      <c r="D1007" s="210"/>
      <c r="E1007" s="58"/>
      <c r="F1007" s="209" t="e">
        <f>SUM(F999:F1006)+F997</f>
        <v>#REF!</v>
      </c>
      <c r="G1007" s="211">
        <f t="shared" ref="G1007" si="63">SUM(G999:G1006)</f>
        <v>0</v>
      </c>
      <c r="H1007" s="59"/>
      <c r="I1007" s="70" t="e">
        <f>SUM(I999:I1006)</f>
        <v>#REF!</v>
      </c>
      <c r="J1007" s="57" t="s">
        <v>376</v>
      </c>
      <c r="K1007" s="57" t="e">
        <f>VLOOKUP($A994,'CBT Wages'!$B$6:$AF$48,6,0)</f>
        <v>#REF!</v>
      </c>
    </row>
    <row r="1009" spans="1:11" ht="15.75" x14ac:dyDescent="0.2">
      <c r="A1009" s="20" t="s">
        <v>337</v>
      </c>
      <c r="B1009" s="21"/>
      <c r="C1009" s="21"/>
      <c r="D1009" s="21"/>
      <c r="E1009" s="167" t="str">
        <f>+$E$1</f>
        <v>Salary Slip Oct 2019</v>
      </c>
      <c r="F1009" s="167"/>
      <c r="G1009" s="167"/>
      <c r="H1009" s="167"/>
      <c r="I1009" s="167"/>
      <c r="J1009" s="167"/>
      <c r="K1009" s="168"/>
    </row>
    <row r="1010" spans="1:11" x14ac:dyDescent="0.2">
      <c r="A1010" s="22"/>
      <c r="C1010" s="23" t="s">
        <v>339</v>
      </c>
      <c r="E1010" s="23"/>
      <c r="F1010" s="23"/>
      <c r="G1010" s="23"/>
      <c r="H1010" s="23"/>
      <c r="I1010" s="23"/>
      <c r="J1010" s="23"/>
      <c r="K1010" s="60"/>
    </row>
    <row r="1011" spans="1:11" x14ac:dyDescent="0.2">
      <c r="A1011" s="24" t="s">
        <v>340</v>
      </c>
      <c r="B1011" s="25" t="s">
        <v>341</v>
      </c>
      <c r="C1011" s="26"/>
      <c r="D1011" s="27" t="s">
        <v>342</v>
      </c>
      <c r="E1011" s="28" t="s">
        <v>343</v>
      </c>
      <c r="F1011" s="28" t="s">
        <v>344</v>
      </c>
      <c r="G1011" s="28" t="s">
        <v>345</v>
      </c>
      <c r="H1011" s="29" t="s">
        <v>346</v>
      </c>
      <c r="I1011" s="61" t="s">
        <v>347</v>
      </c>
      <c r="J1011" s="44"/>
      <c r="K1011" s="62" t="s">
        <v>348</v>
      </c>
    </row>
    <row r="1012" spans="1:11" x14ac:dyDescent="0.2">
      <c r="A1012" s="30" t="e">
        <f>+'CBT Wages'!#REF!</f>
        <v>#REF!</v>
      </c>
      <c r="B1012" s="31" t="e">
        <f>VLOOKUP($A1012,'CBT Wages'!$B$6:$AE$48,8,0)</f>
        <v>#REF!</v>
      </c>
      <c r="C1012" s="26"/>
      <c r="D1012" s="31" t="e">
        <f>VLOOKUP($A1012,'CBT Wages'!$B$6:$AE$48,9,0)</f>
        <v>#REF!</v>
      </c>
      <c r="E1012" s="31" t="e">
        <f>VLOOKUP($A1012,'CBT Wages'!$B$6:$AE$48,10,0)</f>
        <v>#REF!</v>
      </c>
      <c r="F1012" s="31" t="e">
        <f>VLOOKUP($A1012,'CBT Wages'!$B$6:$AE$48,14,0)</f>
        <v>#REF!</v>
      </c>
      <c r="G1012" s="32" t="e">
        <f>VLOOKUP($A1012,'CBT Wages'!$B$6:$AE$48,5,0)</f>
        <v>#REF!</v>
      </c>
      <c r="H1012" s="33" t="s">
        <v>349</v>
      </c>
      <c r="I1012" s="64">
        <v>0</v>
      </c>
      <c r="J1012" s="65"/>
      <c r="K1012" s="64">
        <v>0</v>
      </c>
    </row>
    <row r="1013" spans="1:11" x14ac:dyDescent="0.2">
      <c r="A1013" s="34" t="s">
        <v>350</v>
      </c>
      <c r="B1013" s="31" t="e">
        <f>VLOOKUP($A1012,'CBT Wages'!$B$6:$AE$48,3,0)</f>
        <v>#REF!</v>
      </c>
      <c r="C1013" s="21"/>
      <c r="D1013" s="21"/>
      <c r="E1013" s="35"/>
      <c r="F1013" s="35"/>
      <c r="G1013" s="35"/>
      <c r="H1013" s="213" t="s">
        <v>351</v>
      </c>
      <c r="I1013" s="187">
        <v>0</v>
      </c>
      <c r="J1013" s="206"/>
      <c r="K1013" s="187">
        <v>0</v>
      </c>
    </row>
    <row r="1014" spans="1:11" x14ac:dyDescent="0.2">
      <c r="A1014" s="36" t="s">
        <v>352</v>
      </c>
      <c r="B1014" s="27" t="e">
        <f>VLOOKUP($A1012,'CBT Wages'!$B$6:$AE$48,4,0)</f>
        <v>#REF!</v>
      </c>
      <c r="C1014" s="21"/>
      <c r="D1014" s="21"/>
      <c r="E1014" s="28" t="s">
        <v>322</v>
      </c>
      <c r="F1014" s="37" t="e">
        <f>VLOOKUP($A1012,'CBT OT'!$B$6:$O$429,9,0)</f>
        <v>#REF!</v>
      </c>
      <c r="G1014" s="38"/>
      <c r="H1014" s="194"/>
      <c r="I1014" s="188"/>
      <c r="J1014" s="207"/>
      <c r="K1014" s="188"/>
    </row>
    <row r="1015" spans="1:11" x14ac:dyDescent="0.2">
      <c r="A1015" s="39" t="s">
        <v>353</v>
      </c>
      <c r="B1015" s="40" t="e">
        <f>VLOOKUP($A1012,'CBT Wages'!$B$6:$AR$48,44,0)</f>
        <v>#REF!</v>
      </c>
      <c r="C1015" s="41"/>
      <c r="D1015" s="41"/>
      <c r="E1015" s="35" t="s">
        <v>354</v>
      </c>
      <c r="F1015" s="37" t="e">
        <f>VLOOKUP($A1012,'CBT OT'!$B$6:$V$429,16,0)</f>
        <v>#REF!</v>
      </c>
      <c r="G1015" s="42"/>
      <c r="H1015" s="43" t="s">
        <v>355</v>
      </c>
      <c r="I1015" s="66">
        <v>0</v>
      </c>
      <c r="J1015" s="67"/>
      <c r="K1015" s="66">
        <v>0</v>
      </c>
    </row>
    <row r="1016" spans="1:11" x14ac:dyDescent="0.2">
      <c r="A1016" s="169" t="s">
        <v>356</v>
      </c>
      <c r="B1016" s="197"/>
      <c r="C1016" s="198" t="s">
        <v>357</v>
      </c>
      <c r="D1016" s="192"/>
      <c r="E1016" s="45"/>
      <c r="F1016" s="199" t="s">
        <v>358</v>
      </c>
      <c r="G1016" s="192"/>
      <c r="H1016" s="200" t="s">
        <v>359</v>
      </c>
      <c r="I1016" s="201"/>
      <c r="J1016" s="175" t="s">
        <v>360</v>
      </c>
      <c r="K1016" s="176"/>
    </row>
    <row r="1017" spans="1:11" x14ac:dyDescent="0.2">
      <c r="A1017" s="46" t="s">
        <v>361</v>
      </c>
      <c r="B1017" s="47" t="e">
        <f>VLOOKUP($A1012,'CBT Wages'!$B$6:$AE$48,15,0)</f>
        <v>#REF!</v>
      </c>
      <c r="C1017" s="31" t="e">
        <f>VLOOKUP($A1012,'CBT Wages'!$B$6:$AE$48,20,0)</f>
        <v>#REF!</v>
      </c>
      <c r="D1017" s="48"/>
      <c r="E1017" s="49"/>
      <c r="F1017" s="177" t="e">
        <f>SUM(C1017:E1017)</f>
        <v>#REF!</v>
      </c>
      <c r="G1017" s="202"/>
      <c r="H1017" s="34" t="s">
        <v>362</v>
      </c>
      <c r="I1017" s="26" t="e">
        <f>VLOOKUP($A1012,'CBT Wages'!$B$6:$AE$48,29,0)</f>
        <v>#REF!</v>
      </c>
      <c r="J1017" s="203"/>
      <c r="K1017" s="180"/>
    </row>
    <row r="1018" spans="1:11" ht="14.25" x14ac:dyDescent="0.2">
      <c r="A1018" s="46" t="s">
        <v>363</v>
      </c>
      <c r="B1018" s="50" t="e">
        <f>VLOOKUP($A1012,'CBT Wages'!$B$6:$AE$48,16,0)</f>
        <v>#REF!</v>
      </c>
      <c r="C1018" s="51" t="e">
        <f>VLOOKUP($A1012,'CBT Wages'!$B$6:$AE$48,21,0)</f>
        <v>#REF!</v>
      </c>
      <c r="D1018" s="52"/>
      <c r="E1018" s="38"/>
      <c r="F1018" s="181" t="e">
        <f>SUM(C1018:E1018)</f>
        <v>#REF!</v>
      </c>
      <c r="G1018" s="204"/>
      <c r="H1018" s="36" t="s">
        <v>364</v>
      </c>
      <c r="I1018" s="68" t="e">
        <f>VLOOKUP($A1012,'CBT Wages'!$B$6:$AE$48,28,0)</f>
        <v>#REF!</v>
      </c>
      <c r="J1018" s="205" t="e">
        <f>F1025-I1025</f>
        <v>#REF!</v>
      </c>
      <c r="K1018" s="184"/>
    </row>
    <row r="1019" spans="1:11" x14ac:dyDescent="0.2">
      <c r="A1019" s="46" t="s">
        <v>365</v>
      </c>
      <c r="B1019" s="50" t="e">
        <f>VLOOKUP($A1012,'CBT Wages'!$B$6:$AE$48,17,0)</f>
        <v>#REF!</v>
      </c>
      <c r="C1019" s="51" t="e">
        <f>VLOOKUP($A1012,'CBT Wages'!$B$6:$AE$48,22,0)</f>
        <v>#REF!</v>
      </c>
      <c r="D1019" s="52"/>
      <c r="E1019" s="38"/>
      <c r="F1019" s="181" t="e">
        <f>SUM(C1019:E1019)</f>
        <v>#REF!</v>
      </c>
      <c r="G1019" s="204"/>
      <c r="H1019" s="36" t="s">
        <v>366</v>
      </c>
      <c r="I1019" s="68" t="e">
        <f>VLOOKUP($A1012,'CBT Wages'!$B$6:$AE$48,30,0)</f>
        <v>#REF!</v>
      </c>
      <c r="J1019" s="201" t="s">
        <v>367</v>
      </c>
      <c r="K1019" s="190"/>
    </row>
    <row r="1020" spans="1:11" x14ac:dyDescent="0.2">
      <c r="A1020" s="46" t="s">
        <v>368</v>
      </c>
      <c r="B1020" s="50">
        <v>0</v>
      </c>
      <c r="C1020" s="51">
        <v>0</v>
      </c>
      <c r="D1020" s="52"/>
      <c r="E1020" s="38"/>
      <c r="F1020" s="181">
        <f>SUM(D1020:E1020)</f>
        <v>0</v>
      </c>
      <c r="G1020" s="204"/>
      <c r="H1020" s="36" t="s">
        <v>369</v>
      </c>
      <c r="I1020" s="68"/>
      <c r="J1020" s="198"/>
      <c r="K1020" s="192"/>
    </row>
    <row r="1021" spans="1:11" x14ac:dyDescent="0.2">
      <c r="A1021" s="46" t="s">
        <v>370</v>
      </c>
      <c r="B1021" s="50" t="e">
        <f>VLOOKUP($A1012,'CBT Wages'!$B$6:$AE$48,18,0)</f>
        <v>#REF!</v>
      </c>
      <c r="C1021" s="51" t="e">
        <f>VLOOKUP($A1012,'CBT Wages'!$B$6:$AE$48,23,0)</f>
        <v>#REF!</v>
      </c>
      <c r="D1021" s="52"/>
      <c r="E1021" s="38"/>
      <c r="F1021" s="181" t="e">
        <f>SUM(C1021:E1021)</f>
        <v>#REF!</v>
      </c>
      <c r="G1021" s="204"/>
      <c r="H1021" s="36" t="s">
        <v>371</v>
      </c>
      <c r="I1021" s="68"/>
      <c r="J1021" s="198"/>
      <c r="K1021" s="192"/>
    </row>
    <row r="1022" spans="1:11" x14ac:dyDescent="0.2">
      <c r="A1022" s="46" t="s">
        <v>372</v>
      </c>
      <c r="B1022" s="53">
        <v>0</v>
      </c>
      <c r="C1022" s="51" t="e">
        <f>VLOOKUP($A1012,'CBT Wages'!$B$6:$AE$48,25,0)</f>
        <v>#REF!</v>
      </c>
      <c r="D1022" s="52"/>
      <c r="E1022" s="38"/>
      <c r="F1022" s="181" t="e">
        <f>SUM(C1022:E1022)</f>
        <v>#REF!</v>
      </c>
      <c r="G1022" s="204"/>
      <c r="H1022" s="51"/>
      <c r="I1022" s="68"/>
      <c r="J1022" s="198"/>
      <c r="K1022" s="192"/>
    </row>
    <row r="1023" spans="1:11" x14ac:dyDescent="0.2">
      <c r="A1023" s="46" t="s">
        <v>374</v>
      </c>
      <c r="B1023" s="53">
        <v>0</v>
      </c>
      <c r="C1023" s="51" t="e">
        <f>VLOOKUP($A1012,'CBT Wages'!$B$6:$AE$48,26,0)</f>
        <v>#REF!</v>
      </c>
      <c r="D1023" s="52"/>
      <c r="E1023" s="38"/>
      <c r="F1023" s="181" t="e">
        <f>SUM(C1023:E1023)</f>
        <v>#REF!</v>
      </c>
      <c r="G1023" s="204"/>
      <c r="H1023" s="51"/>
      <c r="I1023" s="68"/>
      <c r="J1023" s="198"/>
      <c r="K1023" s="192"/>
    </row>
    <row r="1024" spans="1:11" x14ac:dyDescent="0.2">
      <c r="A1024" s="54" t="s">
        <v>375</v>
      </c>
      <c r="B1024" s="55"/>
      <c r="C1024" s="185"/>
      <c r="D1024" s="186"/>
      <c r="E1024" s="42"/>
      <c r="F1024" s="185">
        <f>SUM(D1024:E1024)</f>
        <v>0</v>
      </c>
      <c r="G1024" s="208"/>
      <c r="H1024" s="40"/>
      <c r="I1024" s="69"/>
      <c r="J1024" s="212"/>
      <c r="K1024" s="194"/>
    </row>
    <row r="1025" spans="1:11" x14ac:dyDescent="0.2">
      <c r="A1025" s="56" t="s">
        <v>320</v>
      </c>
      <c r="B1025" s="57" t="e">
        <f>SUM(B1017:B1024)</f>
        <v>#REF!</v>
      </c>
      <c r="C1025" s="209" t="e">
        <f>SUM(C1017:D1024)</f>
        <v>#REF!</v>
      </c>
      <c r="D1025" s="210"/>
      <c r="E1025" s="58"/>
      <c r="F1025" s="209" t="e">
        <f>SUM(F1017:F1024)+F1015</f>
        <v>#REF!</v>
      </c>
      <c r="G1025" s="211">
        <f t="shared" ref="G1025" si="64">SUM(G1017:G1024)</f>
        <v>0</v>
      </c>
      <c r="H1025" s="59"/>
      <c r="I1025" s="70" t="e">
        <f>SUM(I1017:I1024)</f>
        <v>#REF!</v>
      </c>
      <c r="J1025" s="57" t="s">
        <v>376</v>
      </c>
      <c r="K1025" s="57" t="e">
        <f>VLOOKUP($A1012,'CBT Wages'!$B$6:$AF$48,6,0)</f>
        <v>#REF!</v>
      </c>
    </row>
    <row r="1027" spans="1:11" ht="15.75" x14ac:dyDescent="0.2">
      <c r="A1027" s="20" t="s">
        <v>337</v>
      </c>
      <c r="B1027" s="21"/>
      <c r="C1027" s="21"/>
      <c r="D1027" s="21"/>
      <c r="E1027" s="167" t="str">
        <f>+$E$1</f>
        <v>Salary Slip Oct 2019</v>
      </c>
      <c r="F1027" s="167"/>
      <c r="G1027" s="167"/>
      <c r="H1027" s="167"/>
      <c r="I1027" s="167"/>
      <c r="J1027" s="167"/>
      <c r="K1027" s="168"/>
    </row>
    <row r="1028" spans="1:11" x14ac:dyDescent="0.2">
      <c r="A1028" s="22"/>
      <c r="C1028" s="23" t="s">
        <v>339</v>
      </c>
      <c r="E1028" s="23"/>
      <c r="F1028" s="23"/>
      <c r="G1028" s="23"/>
      <c r="H1028" s="23"/>
      <c r="I1028" s="23"/>
      <c r="J1028" s="23"/>
      <c r="K1028" s="60"/>
    </row>
    <row r="1029" spans="1:11" x14ac:dyDescent="0.2">
      <c r="A1029" s="24" t="s">
        <v>340</v>
      </c>
      <c r="B1029" s="25" t="s">
        <v>341</v>
      </c>
      <c r="C1029" s="26"/>
      <c r="D1029" s="27" t="s">
        <v>342</v>
      </c>
      <c r="E1029" s="28" t="s">
        <v>343</v>
      </c>
      <c r="F1029" s="28" t="s">
        <v>344</v>
      </c>
      <c r="G1029" s="28" t="s">
        <v>345</v>
      </c>
      <c r="H1029" s="29" t="s">
        <v>346</v>
      </c>
      <c r="I1029" s="61" t="s">
        <v>347</v>
      </c>
      <c r="J1029" s="44"/>
      <c r="K1029" s="62" t="s">
        <v>348</v>
      </c>
    </row>
    <row r="1030" spans="1:11" x14ac:dyDescent="0.2">
      <c r="A1030" s="30" t="e">
        <f>+'CBT Wages'!#REF!</f>
        <v>#REF!</v>
      </c>
      <c r="B1030" s="31" t="e">
        <f>VLOOKUP($A1030,'CBT Wages'!$B$6:$AE$48,8,0)</f>
        <v>#REF!</v>
      </c>
      <c r="C1030" s="26"/>
      <c r="D1030" s="31" t="e">
        <f>VLOOKUP($A1030,'CBT Wages'!$B$6:$AE$48,9,0)</f>
        <v>#REF!</v>
      </c>
      <c r="E1030" s="31" t="e">
        <f>VLOOKUP($A1030,'CBT Wages'!$B$6:$AE$48,10,0)</f>
        <v>#REF!</v>
      </c>
      <c r="F1030" s="31" t="e">
        <f>VLOOKUP($A1030,'CBT Wages'!$B$6:$AE$48,14,0)</f>
        <v>#REF!</v>
      </c>
      <c r="G1030" s="32" t="e">
        <f>VLOOKUP($A1030,'CBT Wages'!$B$6:$AE$48,5,0)</f>
        <v>#REF!</v>
      </c>
      <c r="H1030" s="33" t="s">
        <v>349</v>
      </c>
      <c r="I1030" s="64">
        <v>0</v>
      </c>
      <c r="J1030" s="65"/>
      <c r="K1030" s="64">
        <v>0</v>
      </c>
    </row>
    <row r="1031" spans="1:11" x14ac:dyDescent="0.2">
      <c r="A1031" s="34" t="s">
        <v>350</v>
      </c>
      <c r="B1031" s="31" t="e">
        <f>VLOOKUP($A1030,'CBT Wages'!$B$6:$AE$48,3,0)</f>
        <v>#REF!</v>
      </c>
      <c r="C1031" s="21"/>
      <c r="D1031" s="21"/>
      <c r="E1031" s="35"/>
      <c r="F1031" s="35"/>
      <c r="G1031" s="35"/>
      <c r="H1031" s="213" t="s">
        <v>351</v>
      </c>
      <c r="I1031" s="187">
        <v>0</v>
      </c>
      <c r="J1031" s="206"/>
      <c r="K1031" s="187">
        <v>0</v>
      </c>
    </row>
    <row r="1032" spans="1:11" x14ac:dyDescent="0.2">
      <c r="A1032" s="36" t="s">
        <v>352</v>
      </c>
      <c r="B1032" s="27" t="e">
        <f>VLOOKUP($A1030,'CBT Wages'!$B$6:$AE$48,4,0)</f>
        <v>#REF!</v>
      </c>
      <c r="C1032" s="21"/>
      <c r="D1032" s="21"/>
      <c r="E1032" s="28" t="s">
        <v>322</v>
      </c>
      <c r="F1032" s="37" t="e">
        <f>VLOOKUP($A1030,'CBT OT'!$B$6:$O$429,9,0)</f>
        <v>#REF!</v>
      </c>
      <c r="G1032" s="38"/>
      <c r="H1032" s="194"/>
      <c r="I1032" s="188"/>
      <c r="J1032" s="207"/>
      <c r="K1032" s="188"/>
    </row>
    <row r="1033" spans="1:11" x14ac:dyDescent="0.2">
      <c r="A1033" s="39" t="s">
        <v>353</v>
      </c>
      <c r="B1033" s="40" t="e">
        <f>VLOOKUP($A1030,'CBT Wages'!$B$6:$AR$48,44,0)</f>
        <v>#REF!</v>
      </c>
      <c r="C1033" s="41"/>
      <c r="D1033" s="41"/>
      <c r="E1033" s="35" t="s">
        <v>354</v>
      </c>
      <c r="F1033" s="37" t="e">
        <f>VLOOKUP($A1030,'CBT OT'!$B$6:$V$429,16,0)</f>
        <v>#REF!</v>
      </c>
      <c r="G1033" s="42"/>
      <c r="H1033" s="43" t="s">
        <v>355</v>
      </c>
      <c r="I1033" s="66">
        <v>0</v>
      </c>
      <c r="J1033" s="67"/>
      <c r="K1033" s="66">
        <v>0</v>
      </c>
    </row>
    <row r="1034" spans="1:11" x14ac:dyDescent="0.2">
      <c r="A1034" s="169" t="s">
        <v>356</v>
      </c>
      <c r="B1034" s="197"/>
      <c r="C1034" s="198" t="s">
        <v>357</v>
      </c>
      <c r="D1034" s="192"/>
      <c r="E1034" s="45"/>
      <c r="F1034" s="199" t="s">
        <v>358</v>
      </c>
      <c r="G1034" s="192"/>
      <c r="H1034" s="200" t="s">
        <v>359</v>
      </c>
      <c r="I1034" s="201"/>
      <c r="J1034" s="175" t="s">
        <v>360</v>
      </c>
      <c r="K1034" s="176"/>
    </row>
    <row r="1035" spans="1:11" x14ac:dyDescent="0.2">
      <c r="A1035" s="46" t="s">
        <v>361</v>
      </c>
      <c r="B1035" s="47" t="e">
        <f>VLOOKUP($A1030,'CBT Wages'!$B$6:$AE$48,15,0)</f>
        <v>#REF!</v>
      </c>
      <c r="C1035" s="31" t="e">
        <f>VLOOKUP($A1030,'CBT Wages'!$B$6:$AE$48,20,0)</f>
        <v>#REF!</v>
      </c>
      <c r="D1035" s="48"/>
      <c r="E1035" s="49"/>
      <c r="F1035" s="177" t="e">
        <f>SUM(C1035:E1035)</f>
        <v>#REF!</v>
      </c>
      <c r="G1035" s="202"/>
      <c r="H1035" s="34" t="s">
        <v>362</v>
      </c>
      <c r="I1035" s="26" t="e">
        <f>VLOOKUP($A1030,'CBT Wages'!$B$6:$AE$48,29,0)</f>
        <v>#REF!</v>
      </c>
      <c r="J1035" s="203"/>
      <c r="K1035" s="180"/>
    </row>
    <row r="1036" spans="1:11" ht="14.25" x14ac:dyDescent="0.2">
      <c r="A1036" s="46" t="s">
        <v>363</v>
      </c>
      <c r="B1036" s="50" t="e">
        <f>VLOOKUP($A1030,'CBT Wages'!$B$6:$AE$48,16,0)</f>
        <v>#REF!</v>
      </c>
      <c r="C1036" s="51" t="e">
        <f>VLOOKUP($A1030,'CBT Wages'!$B$6:$AE$48,21,0)</f>
        <v>#REF!</v>
      </c>
      <c r="D1036" s="52"/>
      <c r="E1036" s="38"/>
      <c r="F1036" s="181" t="e">
        <f>SUM(C1036:E1036)</f>
        <v>#REF!</v>
      </c>
      <c r="G1036" s="204"/>
      <c r="H1036" s="36" t="s">
        <v>364</v>
      </c>
      <c r="I1036" s="68" t="e">
        <f>VLOOKUP($A1030,'CBT Wages'!$B$6:$AE$48,28,0)</f>
        <v>#REF!</v>
      </c>
      <c r="J1036" s="205" t="e">
        <f>F1043-I1043</f>
        <v>#REF!</v>
      </c>
      <c r="K1036" s="184"/>
    </row>
    <row r="1037" spans="1:11" x14ac:dyDescent="0.2">
      <c r="A1037" s="46" t="s">
        <v>365</v>
      </c>
      <c r="B1037" s="50" t="e">
        <f>VLOOKUP($A1030,'CBT Wages'!$B$6:$AE$48,17,0)</f>
        <v>#REF!</v>
      </c>
      <c r="C1037" s="51" t="e">
        <f>VLOOKUP($A1030,'CBT Wages'!$B$6:$AE$48,22,0)</f>
        <v>#REF!</v>
      </c>
      <c r="D1037" s="52"/>
      <c r="E1037" s="38"/>
      <c r="F1037" s="181" t="e">
        <f>SUM(C1037:E1037)</f>
        <v>#REF!</v>
      </c>
      <c r="G1037" s="204"/>
      <c r="H1037" s="36" t="s">
        <v>366</v>
      </c>
      <c r="I1037" s="68" t="e">
        <f>VLOOKUP($A1030,'CBT Wages'!$B$6:$AE$48,30,0)</f>
        <v>#REF!</v>
      </c>
      <c r="J1037" s="201" t="s">
        <v>367</v>
      </c>
      <c r="K1037" s="190"/>
    </row>
    <row r="1038" spans="1:11" x14ac:dyDescent="0.2">
      <c r="A1038" s="46" t="s">
        <v>368</v>
      </c>
      <c r="B1038" s="50">
        <v>0</v>
      </c>
      <c r="C1038" s="51">
        <v>0</v>
      </c>
      <c r="D1038" s="52"/>
      <c r="E1038" s="38"/>
      <c r="F1038" s="181">
        <f>SUM(D1038:E1038)</f>
        <v>0</v>
      </c>
      <c r="G1038" s="204"/>
      <c r="H1038" s="36" t="s">
        <v>369</v>
      </c>
      <c r="I1038" s="68"/>
      <c r="J1038" s="198"/>
      <c r="K1038" s="192"/>
    </row>
    <row r="1039" spans="1:11" x14ac:dyDescent="0.2">
      <c r="A1039" s="46" t="s">
        <v>370</v>
      </c>
      <c r="B1039" s="50" t="e">
        <f>VLOOKUP($A1030,'CBT Wages'!$B$6:$AE$48,18,0)</f>
        <v>#REF!</v>
      </c>
      <c r="C1039" s="51" t="e">
        <f>VLOOKUP($A1030,'CBT Wages'!$B$6:$AE$48,23,0)</f>
        <v>#REF!</v>
      </c>
      <c r="D1039" s="52"/>
      <c r="E1039" s="38"/>
      <c r="F1039" s="181" t="e">
        <f>SUM(C1039:E1039)</f>
        <v>#REF!</v>
      </c>
      <c r="G1039" s="204"/>
      <c r="H1039" s="36" t="s">
        <v>371</v>
      </c>
      <c r="I1039" s="68"/>
      <c r="J1039" s="198"/>
      <c r="K1039" s="192"/>
    </row>
    <row r="1040" spans="1:11" x14ac:dyDescent="0.2">
      <c r="A1040" s="46" t="s">
        <v>372</v>
      </c>
      <c r="B1040" s="53">
        <v>0</v>
      </c>
      <c r="C1040" s="51" t="e">
        <f>VLOOKUP($A1030,'CBT Wages'!$B$6:$AE$48,25,0)</f>
        <v>#REF!</v>
      </c>
      <c r="D1040" s="52"/>
      <c r="E1040" s="38"/>
      <c r="F1040" s="181" t="e">
        <f>SUM(C1040:E1040)</f>
        <v>#REF!</v>
      </c>
      <c r="G1040" s="204"/>
      <c r="H1040" s="51"/>
      <c r="I1040" s="68"/>
      <c r="J1040" s="198"/>
      <c r="K1040" s="192"/>
    </row>
    <row r="1041" spans="1:11" x14ac:dyDescent="0.2">
      <c r="A1041" s="46" t="s">
        <v>374</v>
      </c>
      <c r="B1041" s="53">
        <v>0</v>
      </c>
      <c r="C1041" s="51" t="e">
        <f>VLOOKUP($A1030,'CBT Wages'!$B$6:$AE$48,26,0)</f>
        <v>#REF!</v>
      </c>
      <c r="D1041" s="52"/>
      <c r="E1041" s="38"/>
      <c r="F1041" s="181" t="e">
        <f>SUM(C1041:E1041)</f>
        <v>#REF!</v>
      </c>
      <c r="G1041" s="204"/>
      <c r="H1041" s="51"/>
      <c r="I1041" s="68"/>
      <c r="J1041" s="198"/>
      <c r="K1041" s="192"/>
    </row>
    <row r="1042" spans="1:11" x14ac:dyDescent="0.2">
      <c r="A1042" s="54" t="s">
        <v>375</v>
      </c>
      <c r="B1042" s="55"/>
      <c r="C1042" s="185"/>
      <c r="D1042" s="186"/>
      <c r="E1042" s="42"/>
      <c r="F1042" s="185">
        <f>SUM(D1042:E1042)</f>
        <v>0</v>
      </c>
      <c r="G1042" s="208"/>
      <c r="H1042" s="40"/>
      <c r="I1042" s="69"/>
      <c r="J1042" s="212"/>
      <c r="K1042" s="194"/>
    </row>
    <row r="1043" spans="1:11" x14ac:dyDescent="0.2">
      <c r="A1043" s="56" t="s">
        <v>320</v>
      </c>
      <c r="B1043" s="57" t="e">
        <f>SUM(B1035:B1042)</f>
        <v>#REF!</v>
      </c>
      <c r="C1043" s="209" t="e">
        <f>SUM(C1035:D1042)</f>
        <v>#REF!</v>
      </c>
      <c r="D1043" s="210"/>
      <c r="E1043" s="58"/>
      <c r="F1043" s="209" t="e">
        <f>SUM(F1035:F1042)+F1033</f>
        <v>#REF!</v>
      </c>
      <c r="G1043" s="211">
        <f t="shared" ref="G1043" si="65">SUM(G1035:G1042)</f>
        <v>0</v>
      </c>
      <c r="H1043" s="59"/>
      <c r="I1043" s="70" t="e">
        <f>SUM(I1035:I1042)</f>
        <v>#REF!</v>
      </c>
      <c r="J1043" s="57" t="s">
        <v>376</v>
      </c>
      <c r="K1043" s="57" t="e">
        <f>VLOOKUP($A1030,'CBT Wages'!$B$6:$AF$48,6,0)</f>
        <v>#REF!</v>
      </c>
    </row>
    <row r="1045" spans="1:11" ht="15.75" x14ac:dyDescent="0.2">
      <c r="A1045" s="20" t="s">
        <v>337</v>
      </c>
      <c r="B1045" s="21"/>
      <c r="C1045" s="21"/>
      <c r="D1045" s="21"/>
      <c r="E1045" s="167" t="str">
        <f>+$E$1</f>
        <v>Salary Slip Oct 2019</v>
      </c>
      <c r="F1045" s="167"/>
      <c r="G1045" s="167"/>
      <c r="H1045" s="167"/>
      <c r="I1045" s="167"/>
      <c r="J1045" s="167"/>
      <c r="K1045" s="168"/>
    </row>
    <row r="1046" spans="1:11" x14ac:dyDescent="0.2">
      <c r="A1046" s="22"/>
      <c r="C1046" s="23" t="s">
        <v>339</v>
      </c>
      <c r="E1046" s="23"/>
      <c r="F1046" s="23"/>
      <c r="G1046" s="23"/>
      <c r="H1046" s="23"/>
      <c r="I1046" s="23"/>
      <c r="J1046" s="23"/>
      <c r="K1046" s="60"/>
    </row>
    <row r="1047" spans="1:11" x14ac:dyDescent="0.2">
      <c r="A1047" s="24" t="s">
        <v>340</v>
      </c>
      <c r="B1047" s="25" t="s">
        <v>341</v>
      </c>
      <c r="C1047" s="26"/>
      <c r="D1047" s="27" t="s">
        <v>342</v>
      </c>
      <c r="E1047" s="28" t="s">
        <v>343</v>
      </c>
      <c r="F1047" s="28" t="s">
        <v>344</v>
      </c>
      <c r="G1047" s="28" t="s">
        <v>345</v>
      </c>
      <c r="H1047" s="29" t="s">
        <v>346</v>
      </c>
      <c r="I1047" s="61" t="s">
        <v>347</v>
      </c>
      <c r="J1047" s="44"/>
      <c r="K1047" s="62" t="s">
        <v>348</v>
      </c>
    </row>
    <row r="1048" spans="1:11" x14ac:dyDescent="0.2">
      <c r="A1048" s="30" t="e">
        <f>+'CBT Wages'!#REF!</f>
        <v>#REF!</v>
      </c>
      <c r="B1048" s="31" t="e">
        <f>VLOOKUP($A1048,'CBT Wages'!$B$6:$AE$48,8,0)</f>
        <v>#REF!</v>
      </c>
      <c r="C1048" s="26"/>
      <c r="D1048" s="31" t="e">
        <f>VLOOKUP($A1048,'CBT Wages'!$B$6:$AE$48,9,0)</f>
        <v>#REF!</v>
      </c>
      <c r="E1048" s="31" t="e">
        <f>VLOOKUP($A1048,'CBT Wages'!$B$6:$AE$48,10,0)</f>
        <v>#REF!</v>
      </c>
      <c r="F1048" s="31" t="e">
        <f>VLOOKUP($A1048,'CBT Wages'!$B$6:$AE$48,14,0)</f>
        <v>#REF!</v>
      </c>
      <c r="G1048" s="32" t="e">
        <f>VLOOKUP($A1048,'CBT Wages'!$B$6:$AE$48,5,0)</f>
        <v>#REF!</v>
      </c>
      <c r="H1048" s="33" t="s">
        <v>349</v>
      </c>
      <c r="I1048" s="64">
        <v>0</v>
      </c>
      <c r="J1048" s="65"/>
      <c r="K1048" s="64">
        <v>0</v>
      </c>
    </row>
    <row r="1049" spans="1:11" x14ac:dyDescent="0.2">
      <c r="A1049" s="34" t="s">
        <v>350</v>
      </c>
      <c r="B1049" s="31" t="e">
        <f>VLOOKUP($A1048,'CBT Wages'!$B$6:$AE$48,3,0)</f>
        <v>#REF!</v>
      </c>
      <c r="C1049" s="21"/>
      <c r="D1049" s="21"/>
      <c r="E1049" s="35"/>
      <c r="F1049" s="35"/>
      <c r="G1049" s="35"/>
      <c r="H1049" s="213" t="s">
        <v>351</v>
      </c>
      <c r="I1049" s="187">
        <v>0</v>
      </c>
      <c r="J1049" s="206"/>
      <c r="K1049" s="187">
        <v>0</v>
      </c>
    </row>
    <row r="1050" spans="1:11" x14ac:dyDescent="0.2">
      <c r="A1050" s="36" t="s">
        <v>352</v>
      </c>
      <c r="B1050" s="27" t="e">
        <f>VLOOKUP($A1048,'CBT Wages'!$B$6:$AE$48,4,0)</f>
        <v>#REF!</v>
      </c>
      <c r="C1050" s="21"/>
      <c r="D1050" s="21"/>
      <c r="E1050" s="28" t="s">
        <v>322</v>
      </c>
      <c r="F1050" s="37" t="e">
        <f>VLOOKUP($A1048,'CBT OT'!$B$6:$O$429,9,0)</f>
        <v>#REF!</v>
      </c>
      <c r="G1050" s="38"/>
      <c r="H1050" s="194"/>
      <c r="I1050" s="188"/>
      <c r="J1050" s="207"/>
      <c r="K1050" s="188"/>
    </row>
    <row r="1051" spans="1:11" x14ac:dyDescent="0.2">
      <c r="A1051" s="39" t="s">
        <v>353</v>
      </c>
      <c r="B1051" s="40" t="e">
        <f>VLOOKUP($A1048,'CBT Wages'!$B$6:$AR$48,44,0)</f>
        <v>#REF!</v>
      </c>
      <c r="C1051" s="41"/>
      <c r="D1051" s="41"/>
      <c r="E1051" s="35" t="s">
        <v>354</v>
      </c>
      <c r="F1051" s="37" t="e">
        <f>VLOOKUP($A1048,'CBT OT'!$B$6:$V$429,16,0)</f>
        <v>#REF!</v>
      </c>
      <c r="G1051" s="42"/>
      <c r="H1051" s="43" t="s">
        <v>355</v>
      </c>
      <c r="I1051" s="66">
        <v>0</v>
      </c>
      <c r="J1051" s="67"/>
      <c r="K1051" s="66">
        <v>0</v>
      </c>
    </row>
    <row r="1052" spans="1:11" x14ac:dyDescent="0.2">
      <c r="A1052" s="169" t="s">
        <v>356</v>
      </c>
      <c r="B1052" s="197"/>
      <c r="C1052" s="198" t="s">
        <v>357</v>
      </c>
      <c r="D1052" s="192"/>
      <c r="E1052" s="45"/>
      <c r="F1052" s="199" t="s">
        <v>358</v>
      </c>
      <c r="G1052" s="192"/>
      <c r="H1052" s="200" t="s">
        <v>359</v>
      </c>
      <c r="I1052" s="201"/>
      <c r="J1052" s="175" t="s">
        <v>360</v>
      </c>
      <c r="K1052" s="176"/>
    </row>
    <row r="1053" spans="1:11" x14ac:dyDescent="0.2">
      <c r="A1053" s="46" t="s">
        <v>361</v>
      </c>
      <c r="B1053" s="47" t="e">
        <f>VLOOKUP($A1048,'CBT Wages'!$B$6:$AE$48,15,0)</f>
        <v>#REF!</v>
      </c>
      <c r="C1053" s="31" t="e">
        <f>VLOOKUP($A1048,'CBT Wages'!$B$6:$AE$48,20,0)</f>
        <v>#REF!</v>
      </c>
      <c r="D1053" s="48"/>
      <c r="E1053" s="49"/>
      <c r="F1053" s="177" t="e">
        <f>SUM(C1053:E1053)</f>
        <v>#REF!</v>
      </c>
      <c r="G1053" s="202"/>
      <c r="H1053" s="34" t="s">
        <v>362</v>
      </c>
      <c r="I1053" s="26" t="e">
        <f>VLOOKUP($A1048,'CBT Wages'!$B$6:$AE$48,29,0)</f>
        <v>#REF!</v>
      </c>
      <c r="J1053" s="203"/>
      <c r="K1053" s="180"/>
    </row>
    <row r="1054" spans="1:11" ht="14.25" x14ac:dyDescent="0.2">
      <c r="A1054" s="46" t="s">
        <v>363</v>
      </c>
      <c r="B1054" s="50" t="e">
        <f>VLOOKUP($A1048,'CBT Wages'!$B$6:$AE$48,16,0)</f>
        <v>#REF!</v>
      </c>
      <c r="C1054" s="51" t="e">
        <f>VLOOKUP($A1048,'CBT Wages'!$B$6:$AE$48,21,0)</f>
        <v>#REF!</v>
      </c>
      <c r="D1054" s="52"/>
      <c r="E1054" s="38"/>
      <c r="F1054" s="181" t="e">
        <f>SUM(C1054:E1054)</f>
        <v>#REF!</v>
      </c>
      <c r="G1054" s="204"/>
      <c r="H1054" s="36" t="s">
        <v>364</v>
      </c>
      <c r="I1054" s="68" t="e">
        <f>VLOOKUP($A1048,'CBT Wages'!$B$6:$AE$48,28,0)</f>
        <v>#REF!</v>
      </c>
      <c r="J1054" s="205" t="e">
        <f>F1061-I1061</f>
        <v>#REF!</v>
      </c>
      <c r="K1054" s="184"/>
    </row>
    <row r="1055" spans="1:11" x14ac:dyDescent="0.2">
      <c r="A1055" s="46" t="s">
        <v>365</v>
      </c>
      <c r="B1055" s="50" t="e">
        <f>VLOOKUP($A1048,'CBT Wages'!$B$6:$AE$48,17,0)</f>
        <v>#REF!</v>
      </c>
      <c r="C1055" s="51" t="e">
        <f>VLOOKUP($A1048,'CBT Wages'!$B$6:$AE$48,22,0)</f>
        <v>#REF!</v>
      </c>
      <c r="D1055" s="52"/>
      <c r="E1055" s="38"/>
      <c r="F1055" s="181" t="e">
        <f>SUM(C1055:E1055)</f>
        <v>#REF!</v>
      </c>
      <c r="G1055" s="204"/>
      <c r="H1055" s="36" t="s">
        <v>366</v>
      </c>
      <c r="I1055" s="68" t="e">
        <f>VLOOKUP($A1048,'CBT Wages'!$B$6:$AE$48,30,0)</f>
        <v>#REF!</v>
      </c>
      <c r="J1055" s="201" t="s">
        <v>367</v>
      </c>
      <c r="K1055" s="190"/>
    </row>
    <row r="1056" spans="1:11" x14ac:dyDescent="0.2">
      <c r="A1056" s="46" t="s">
        <v>368</v>
      </c>
      <c r="B1056" s="50">
        <v>0</v>
      </c>
      <c r="C1056" s="51">
        <v>0</v>
      </c>
      <c r="D1056" s="52"/>
      <c r="E1056" s="38"/>
      <c r="F1056" s="181">
        <f>SUM(D1056:E1056)</f>
        <v>0</v>
      </c>
      <c r="G1056" s="204"/>
      <c r="H1056" s="36" t="s">
        <v>369</v>
      </c>
      <c r="I1056" s="68"/>
      <c r="J1056" s="198"/>
      <c r="K1056" s="192"/>
    </row>
    <row r="1057" spans="1:11" x14ac:dyDescent="0.2">
      <c r="A1057" s="46" t="s">
        <v>370</v>
      </c>
      <c r="B1057" s="50" t="e">
        <f>VLOOKUP($A1048,'CBT Wages'!$B$6:$AE$48,18,0)</f>
        <v>#REF!</v>
      </c>
      <c r="C1057" s="51" t="e">
        <f>VLOOKUP($A1048,'CBT Wages'!$B$6:$AE$48,23,0)</f>
        <v>#REF!</v>
      </c>
      <c r="D1057" s="52"/>
      <c r="E1057" s="38"/>
      <c r="F1057" s="181" t="e">
        <f>SUM(C1057:E1057)</f>
        <v>#REF!</v>
      </c>
      <c r="G1057" s="204"/>
      <c r="H1057" s="36" t="s">
        <v>371</v>
      </c>
      <c r="I1057" s="68"/>
      <c r="J1057" s="198"/>
      <c r="K1057" s="192"/>
    </row>
    <row r="1058" spans="1:11" x14ac:dyDescent="0.2">
      <c r="A1058" s="46" t="s">
        <v>372</v>
      </c>
      <c r="B1058" s="53">
        <v>0</v>
      </c>
      <c r="C1058" s="51" t="e">
        <f>VLOOKUP($A1048,'CBT Wages'!$B$6:$AE$48,25,0)</f>
        <v>#REF!</v>
      </c>
      <c r="D1058" s="52"/>
      <c r="E1058" s="38"/>
      <c r="F1058" s="181" t="e">
        <f>SUM(C1058:E1058)</f>
        <v>#REF!</v>
      </c>
      <c r="G1058" s="204"/>
      <c r="H1058" s="51"/>
      <c r="I1058" s="68"/>
      <c r="J1058" s="198"/>
      <c r="K1058" s="192"/>
    </row>
    <row r="1059" spans="1:11" x14ac:dyDescent="0.2">
      <c r="A1059" s="46" t="s">
        <v>374</v>
      </c>
      <c r="B1059" s="53">
        <v>0</v>
      </c>
      <c r="C1059" s="51" t="e">
        <f>VLOOKUP($A1048,'CBT Wages'!$B$6:$AE$48,26,0)</f>
        <v>#REF!</v>
      </c>
      <c r="D1059" s="52"/>
      <c r="E1059" s="38"/>
      <c r="F1059" s="181" t="e">
        <f>SUM(C1059:E1059)</f>
        <v>#REF!</v>
      </c>
      <c r="G1059" s="204"/>
      <c r="H1059" s="51"/>
      <c r="I1059" s="68"/>
      <c r="J1059" s="198"/>
      <c r="K1059" s="192"/>
    </row>
    <row r="1060" spans="1:11" x14ac:dyDescent="0.2">
      <c r="A1060" s="54" t="s">
        <v>375</v>
      </c>
      <c r="B1060" s="55"/>
      <c r="C1060" s="185"/>
      <c r="D1060" s="186"/>
      <c r="E1060" s="42"/>
      <c r="F1060" s="185">
        <f>SUM(D1060:E1060)</f>
        <v>0</v>
      </c>
      <c r="G1060" s="208"/>
      <c r="H1060" s="40"/>
      <c r="I1060" s="69"/>
      <c r="J1060" s="212"/>
      <c r="K1060" s="194"/>
    </row>
    <row r="1061" spans="1:11" x14ac:dyDescent="0.2">
      <c r="A1061" s="56" t="s">
        <v>320</v>
      </c>
      <c r="B1061" s="57" t="e">
        <f>SUM(B1053:B1060)</f>
        <v>#REF!</v>
      </c>
      <c r="C1061" s="209" t="e">
        <f>SUM(C1053:D1060)</f>
        <v>#REF!</v>
      </c>
      <c r="D1061" s="210"/>
      <c r="E1061" s="58"/>
      <c r="F1061" s="209" t="e">
        <f>SUM(F1053:F1060)+F1051</f>
        <v>#REF!</v>
      </c>
      <c r="G1061" s="211">
        <f t="shared" ref="G1061" si="66">SUM(G1053:G1060)</f>
        <v>0</v>
      </c>
      <c r="H1061" s="59"/>
      <c r="I1061" s="70" t="e">
        <f>SUM(I1053:I1060)</f>
        <v>#REF!</v>
      </c>
      <c r="J1061" s="57" t="s">
        <v>376</v>
      </c>
      <c r="K1061" s="57" t="e">
        <f>VLOOKUP($A1048,'CBT Wages'!$B$6:$AF$48,6,0)</f>
        <v>#REF!</v>
      </c>
    </row>
    <row r="1063" spans="1:11" ht="15.75" x14ac:dyDescent="0.2">
      <c r="A1063" s="20" t="s">
        <v>337</v>
      </c>
      <c r="B1063" s="21"/>
      <c r="C1063" s="21"/>
      <c r="D1063" s="21"/>
      <c r="E1063" s="167" t="str">
        <f>+$E$1</f>
        <v>Salary Slip Oct 2019</v>
      </c>
      <c r="F1063" s="167"/>
      <c r="G1063" s="167"/>
      <c r="H1063" s="167"/>
      <c r="I1063" s="167"/>
      <c r="J1063" s="167"/>
      <c r="K1063" s="168"/>
    </row>
    <row r="1064" spans="1:11" x14ac:dyDescent="0.2">
      <c r="A1064" s="22"/>
      <c r="C1064" s="23" t="s">
        <v>339</v>
      </c>
      <c r="E1064" s="23"/>
      <c r="F1064" s="23"/>
      <c r="G1064" s="23"/>
      <c r="H1064" s="23"/>
      <c r="I1064" s="23"/>
      <c r="J1064" s="23"/>
      <c r="K1064" s="60"/>
    </row>
    <row r="1065" spans="1:11" x14ac:dyDescent="0.2">
      <c r="A1065" s="24" t="s">
        <v>340</v>
      </c>
      <c r="B1065" s="25" t="s">
        <v>341</v>
      </c>
      <c r="C1065" s="26"/>
      <c r="D1065" s="27" t="s">
        <v>342</v>
      </c>
      <c r="E1065" s="28" t="s">
        <v>343</v>
      </c>
      <c r="F1065" s="28" t="s">
        <v>344</v>
      </c>
      <c r="G1065" s="28" t="s">
        <v>345</v>
      </c>
      <c r="H1065" s="29" t="s">
        <v>346</v>
      </c>
      <c r="I1065" s="61" t="s">
        <v>347</v>
      </c>
      <c r="J1065" s="44"/>
      <c r="K1065" s="62" t="s">
        <v>348</v>
      </c>
    </row>
    <row r="1066" spans="1:11" x14ac:dyDescent="0.2">
      <c r="A1066" s="30" t="e">
        <f>+'CBT Wages'!#REF!</f>
        <v>#REF!</v>
      </c>
      <c r="B1066" s="31" t="e">
        <f>VLOOKUP($A1066,'CBT Wages'!$B$6:$AE$48,8,0)</f>
        <v>#REF!</v>
      </c>
      <c r="C1066" s="26"/>
      <c r="D1066" s="31" t="e">
        <f>VLOOKUP($A1066,'CBT Wages'!$B$6:$AE$48,9,0)</f>
        <v>#REF!</v>
      </c>
      <c r="E1066" s="31" t="e">
        <f>VLOOKUP($A1066,'CBT Wages'!$B$6:$AE$48,10,0)</f>
        <v>#REF!</v>
      </c>
      <c r="F1066" s="31" t="e">
        <f>VLOOKUP($A1066,'CBT Wages'!$B$6:$AE$48,14,0)</f>
        <v>#REF!</v>
      </c>
      <c r="G1066" s="32" t="e">
        <f>VLOOKUP($A1066,'CBT Wages'!$B$6:$AE$48,5,0)</f>
        <v>#REF!</v>
      </c>
      <c r="H1066" s="33" t="s">
        <v>349</v>
      </c>
      <c r="I1066" s="64">
        <v>0</v>
      </c>
      <c r="J1066" s="65"/>
      <c r="K1066" s="64">
        <v>0</v>
      </c>
    </row>
    <row r="1067" spans="1:11" x14ac:dyDescent="0.2">
      <c r="A1067" s="34" t="s">
        <v>350</v>
      </c>
      <c r="B1067" s="31" t="e">
        <f>VLOOKUP($A1066,'CBT Wages'!$B$6:$AE$48,3,0)</f>
        <v>#REF!</v>
      </c>
      <c r="C1067" s="21"/>
      <c r="D1067" s="21"/>
      <c r="E1067" s="35"/>
      <c r="F1067" s="35"/>
      <c r="G1067" s="35"/>
      <c r="H1067" s="213" t="s">
        <v>351</v>
      </c>
      <c r="I1067" s="187">
        <v>0</v>
      </c>
      <c r="J1067" s="206"/>
      <c r="K1067" s="187">
        <v>0</v>
      </c>
    </row>
    <row r="1068" spans="1:11" x14ac:dyDescent="0.2">
      <c r="A1068" s="36" t="s">
        <v>352</v>
      </c>
      <c r="B1068" s="27" t="e">
        <f>VLOOKUP($A1066,'CBT Wages'!$B$6:$AE$48,4,0)</f>
        <v>#REF!</v>
      </c>
      <c r="C1068" s="21"/>
      <c r="D1068" s="21"/>
      <c r="E1068" s="28" t="s">
        <v>322</v>
      </c>
      <c r="F1068" s="37" t="e">
        <f>VLOOKUP($A1066,'CBT OT'!$B$6:$O$429,9,0)</f>
        <v>#REF!</v>
      </c>
      <c r="G1068" s="38"/>
      <c r="H1068" s="194"/>
      <c r="I1068" s="188"/>
      <c r="J1068" s="207"/>
      <c r="K1068" s="188"/>
    </row>
    <row r="1069" spans="1:11" x14ac:dyDescent="0.2">
      <c r="A1069" s="39" t="s">
        <v>353</v>
      </c>
      <c r="B1069" s="40" t="e">
        <f>VLOOKUP($A1066,'CBT Wages'!$B$6:$AR$48,44,0)</f>
        <v>#REF!</v>
      </c>
      <c r="C1069" s="41"/>
      <c r="D1069" s="41"/>
      <c r="E1069" s="35" t="s">
        <v>354</v>
      </c>
      <c r="F1069" s="37" t="e">
        <f>VLOOKUP($A1066,'CBT OT'!$B$6:$V$429,16,0)</f>
        <v>#REF!</v>
      </c>
      <c r="G1069" s="42"/>
      <c r="H1069" s="43" t="s">
        <v>355</v>
      </c>
      <c r="I1069" s="66">
        <v>0</v>
      </c>
      <c r="J1069" s="67"/>
      <c r="K1069" s="66">
        <v>0</v>
      </c>
    </row>
    <row r="1070" spans="1:11" x14ac:dyDescent="0.2">
      <c r="A1070" s="169" t="s">
        <v>356</v>
      </c>
      <c r="B1070" s="197"/>
      <c r="C1070" s="198" t="s">
        <v>357</v>
      </c>
      <c r="D1070" s="192"/>
      <c r="E1070" s="45"/>
      <c r="F1070" s="199" t="s">
        <v>358</v>
      </c>
      <c r="G1070" s="192"/>
      <c r="H1070" s="200" t="s">
        <v>359</v>
      </c>
      <c r="I1070" s="201"/>
      <c r="J1070" s="175" t="s">
        <v>360</v>
      </c>
      <c r="K1070" s="176"/>
    </row>
    <row r="1071" spans="1:11" x14ac:dyDescent="0.2">
      <c r="A1071" s="46" t="s">
        <v>361</v>
      </c>
      <c r="B1071" s="47" t="e">
        <f>VLOOKUP($A1066,'CBT Wages'!$B$6:$AE$48,15,0)</f>
        <v>#REF!</v>
      </c>
      <c r="C1071" s="31" t="e">
        <f>VLOOKUP($A1066,'CBT Wages'!$B$6:$AE$48,20,0)</f>
        <v>#REF!</v>
      </c>
      <c r="D1071" s="48"/>
      <c r="E1071" s="49"/>
      <c r="F1071" s="177" t="e">
        <f>SUM(C1071:E1071)</f>
        <v>#REF!</v>
      </c>
      <c r="G1071" s="202"/>
      <c r="H1071" s="34" t="s">
        <v>362</v>
      </c>
      <c r="I1071" s="26" t="e">
        <f>VLOOKUP($A1066,'CBT Wages'!$B$6:$AE$48,29,0)</f>
        <v>#REF!</v>
      </c>
      <c r="J1071" s="203"/>
      <c r="K1071" s="180"/>
    </row>
    <row r="1072" spans="1:11" ht="14.25" x14ac:dyDescent="0.2">
      <c r="A1072" s="46" t="s">
        <v>363</v>
      </c>
      <c r="B1072" s="50" t="e">
        <f>VLOOKUP($A1066,'CBT Wages'!$B$6:$AE$48,16,0)</f>
        <v>#REF!</v>
      </c>
      <c r="C1072" s="51" t="e">
        <f>VLOOKUP($A1066,'CBT Wages'!$B$6:$AE$48,21,0)</f>
        <v>#REF!</v>
      </c>
      <c r="D1072" s="52"/>
      <c r="E1072" s="38"/>
      <c r="F1072" s="181" t="e">
        <f>SUM(C1072:E1072)</f>
        <v>#REF!</v>
      </c>
      <c r="G1072" s="204"/>
      <c r="H1072" s="36" t="s">
        <v>364</v>
      </c>
      <c r="I1072" s="68" t="e">
        <f>VLOOKUP($A1066,'CBT Wages'!$B$6:$AE$48,28,0)</f>
        <v>#REF!</v>
      </c>
      <c r="J1072" s="205" t="e">
        <f>F1079-I1079</f>
        <v>#REF!</v>
      </c>
      <c r="K1072" s="184"/>
    </row>
    <row r="1073" spans="1:11" x14ac:dyDescent="0.2">
      <c r="A1073" s="46" t="s">
        <v>365</v>
      </c>
      <c r="B1073" s="50" t="e">
        <f>VLOOKUP($A1066,'CBT Wages'!$B$6:$AE$48,17,0)</f>
        <v>#REF!</v>
      </c>
      <c r="C1073" s="51" t="e">
        <f>VLOOKUP($A1066,'CBT Wages'!$B$6:$AE$48,22,0)</f>
        <v>#REF!</v>
      </c>
      <c r="D1073" s="52"/>
      <c r="E1073" s="38"/>
      <c r="F1073" s="181" t="e">
        <f>SUM(C1073:E1073)</f>
        <v>#REF!</v>
      </c>
      <c r="G1073" s="204"/>
      <c r="H1073" s="36" t="s">
        <v>366</v>
      </c>
      <c r="I1073" s="68" t="e">
        <f>VLOOKUP($A1066,'CBT Wages'!$B$6:$AE$48,30,0)</f>
        <v>#REF!</v>
      </c>
      <c r="J1073" s="201" t="s">
        <v>367</v>
      </c>
      <c r="K1073" s="190"/>
    </row>
    <row r="1074" spans="1:11" x14ac:dyDescent="0.2">
      <c r="A1074" s="46" t="s">
        <v>368</v>
      </c>
      <c r="B1074" s="50">
        <v>0</v>
      </c>
      <c r="C1074" s="51">
        <v>0</v>
      </c>
      <c r="D1074" s="52"/>
      <c r="E1074" s="38"/>
      <c r="F1074" s="181">
        <f>SUM(D1074:E1074)</f>
        <v>0</v>
      </c>
      <c r="G1074" s="204"/>
      <c r="H1074" s="36" t="s">
        <v>369</v>
      </c>
      <c r="I1074" s="68"/>
      <c r="J1074" s="198"/>
      <c r="K1074" s="192"/>
    </row>
    <row r="1075" spans="1:11" x14ac:dyDescent="0.2">
      <c r="A1075" s="46" t="s">
        <v>370</v>
      </c>
      <c r="B1075" s="50" t="e">
        <f>VLOOKUP($A1066,'CBT Wages'!$B$6:$AE$48,18,0)</f>
        <v>#REF!</v>
      </c>
      <c r="C1075" s="51" t="e">
        <f>VLOOKUP($A1066,'CBT Wages'!$B$6:$AE$48,23,0)</f>
        <v>#REF!</v>
      </c>
      <c r="D1075" s="52"/>
      <c r="E1075" s="38"/>
      <c r="F1075" s="181" t="e">
        <f>SUM(C1075:E1075)</f>
        <v>#REF!</v>
      </c>
      <c r="G1075" s="204"/>
      <c r="H1075" s="36" t="s">
        <v>371</v>
      </c>
      <c r="I1075" s="68"/>
      <c r="J1075" s="198"/>
      <c r="K1075" s="192"/>
    </row>
    <row r="1076" spans="1:11" x14ac:dyDescent="0.2">
      <c r="A1076" s="46" t="s">
        <v>372</v>
      </c>
      <c r="B1076" s="53">
        <v>0</v>
      </c>
      <c r="C1076" s="51" t="e">
        <f>VLOOKUP($A1066,'CBT Wages'!$B$6:$AE$48,25,0)</f>
        <v>#REF!</v>
      </c>
      <c r="D1076" s="52"/>
      <c r="E1076" s="38"/>
      <c r="F1076" s="181" t="e">
        <f>SUM(C1076:E1076)</f>
        <v>#REF!</v>
      </c>
      <c r="G1076" s="204"/>
      <c r="H1076" s="51"/>
      <c r="I1076" s="68"/>
      <c r="J1076" s="198"/>
      <c r="K1076" s="192"/>
    </row>
    <row r="1077" spans="1:11" x14ac:dyDescent="0.2">
      <c r="A1077" s="46" t="s">
        <v>374</v>
      </c>
      <c r="B1077" s="53">
        <v>0</v>
      </c>
      <c r="C1077" s="51" t="e">
        <f>VLOOKUP($A1066,'CBT Wages'!$B$6:$AE$48,26,0)</f>
        <v>#REF!</v>
      </c>
      <c r="D1077" s="52"/>
      <c r="E1077" s="38"/>
      <c r="F1077" s="181" t="e">
        <f>SUM(C1077:E1077)</f>
        <v>#REF!</v>
      </c>
      <c r="G1077" s="204"/>
      <c r="H1077" s="51"/>
      <c r="I1077" s="68"/>
      <c r="J1077" s="198"/>
      <c r="K1077" s="192"/>
    </row>
    <row r="1078" spans="1:11" x14ac:dyDescent="0.2">
      <c r="A1078" s="54" t="s">
        <v>375</v>
      </c>
      <c r="B1078" s="55"/>
      <c r="C1078" s="185"/>
      <c r="D1078" s="186"/>
      <c r="E1078" s="42"/>
      <c r="F1078" s="185">
        <f>SUM(D1078:E1078)</f>
        <v>0</v>
      </c>
      <c r="G1078" s="208"/>
      <c r="H1078" s="40"/>
      <c r="I1078" s="69"/>
      <c r="J1078" s="212"/>
      <c r="K1078" s="194"/>
    </row>
    <row r="1079" spans="1:11" x14ac:dyDescent="0.2">
      <c r="A1079" s="56" t="s">
        <v>320</v>
      </c>
      <c r="B1079" s="57" t="e">
        <f>SUM(B1071:B1078)</f>
        <v>#REF!</v>
      </c>
      <c r="C1079" s="209" t="e">
        <f>SUM(C1071:D1078)</f>
        <v>#REF!</v>
      </c>
      <c r="D1079" s="210"/>
      <c r="E1079" s="58"/>
      <c r="F1079" s="209" t="e">
        <f>SUM(F1071:F1078)+F1069</f>
        <v>#REF!</v>
      </c>
      <c r="G1079" s="211">
        <f t="shared" ref="G1079" si="67">SUM(G1071:G1078)</f>
        <v>0</v>
      </c>
      <c r="H1079" s="59"/>
      <c r="I1079" s="70" t="e">
        <f>SUM(I1071:I1078)</f>
        <v>#REF!</v>
      </c>
      <c r="J1079" s="57" t="s">
        <v>376</v>
      </c>
      <c r="K1079" s="57" t="e">
        <f>VLOOKUP($A1066,'CBT Wages'!$B$6:$AF$48,6,0)</f>
        <v>#REF!</v>
      </c>
    </row>
    <row r="1081" spans="1:11" ht="15.75" x14ac:dyDescent="0.2">
      <c r="A1081" s="20" t="s">
        <v>337</v>
      </c>
      <c r="B1081" s="21"/>
      <c r="C1081" s="21"/>
      <c r="D1081" s="21"/>
      <c r="E1081" s="167" t="str">
        <f>+$E$1</f>
        <v>Salary Slip Oct 2019</v>
      </c>
      <c r="F1081" s="167"/>
      <c r="G1081" s="167"/>
      <c r="H1081" s="167"/>
      <c r="I1081" s="167"/>
      <c r="J1081" s="167"/>
      <c r="K1081" s="168"/>
    </row>
    <row r="1082" spans="1:11" x14ac:dyDescent="0.2">
      <c r="A1082" s="22"/>
      <c r="C1082" s="23" t="s">
        <v>339</v>
      </c>
      <c r="E1082" s="23"/>
      <c r="F1082" s="23"/>
      <c r="G1082" s="23"/>
      <c r="H1082" s="23"/>
      <c r="I1082" s="23"/>
      <c r="J1082" s="23"/>
      <c r="K1082" s="60"/>
    </row>
    <row r="1083" spans="1:11" x14ac:dyDescent="0.2">
      <c r="A1083" s="24" t="s">
        <v>340</v>
      </c>
      <c r="B1083" s="25" t="s">
        <v>341</v>
      </c>
      <c r="C1083" s="26"/>
      <c r="D1083" s="27" t="s">
        <v>342</v>
      </c>
      <c r="E1083" s="28" t="s">
        <v>343</v>
      </c>
      <c r="F1083" s="28" t="s">
        <v>344</v>
      </c>
      <c r="G1083" s="28" t="s">
        <v>345</v>
      </c>
      <c r="H1083" s="29" t="s">
        <v>346</v>
      </c>
      <c r="I1083" s="61" t="s">
        <v>347</v>
      </c>
      <c r="J1083" s="44"/>
      <c r="K1083" s="62" t="s">
        <v>348</v>
      </c>
    </row>
    <row r="1084" spans="1:11" x14ac:dyDescent="0.2">
      <c r="A1084" s="30" t="e">
        <f>+'CBT Wages'!#REF!</f>
        <v>#REF!</v>
      </c>
      <c r="B1084" s="31" t="e">
        <f>VLOOKUP($A1084,'CBT Wages'!$B$6:$AE$48,8,0)</f>
        <v>#REF!</v>
      </c>
      <c r="C1084" s="26"/>
      <c r="D1084" s="31" t="e">
        <f>VLOOKUP($A1084,'CBT Wages'!$B$6:$AE$48,9,0)</f>
        <v>#REF!</v>
      </c>
      <c r="E1084" s="31" t="e">
        <f>VLOOKUP($A1084,'CBT Wages'!$B$6:$AE$48,10,0)</f>
        <v>#REF!</v>
      </c>
      <c r="F1084" s="31" t="e">
        <f>VLOOKUP($A1084,'CBT Wages'!$B$6:$AE$48,14,0)</f>
        <v>#REF!</v>
      </c>
      <c r="G1084" s="32" t="e">
        <f>VLOOKUP($A1084,'CBT Wages'!$B$6:$AE$48,5,0)</f>
        <v>#REF!</v>
      </c>
      <c r="H1084" s="33" t="s">
        <v>349</v>
      </c>
      <c r="I1084" s="64">
        <v>0</v>
      </c>
      <c r="J1084" s="65"/>
      <c r="K1084" s="64">
        <v>0</v>
      </c>
    </row>
    <row r="1085" spans="1:11" x14ac:dyDescent="0.2">
      <c r="A1085" s="34" t="s">
        <v>350</v>
      </c>
      <c r="B1085" s="31" t="e">
        <f>VLOOKUP($A1084,'CBT Wages'!$B$6:$AE$48,3,0)</f>
        <v>#REF!</v>
      </c>
      <c r="C1085" s="21"/>
      <c r="D1085" s="21"/>
      <c r="E1085" s="35"/>
      <c r="F1085" s="35"/>
      <c r="G1085" s="35"/>
      <c r="H1085" s="213" t="s">
        <v>351</v>
      </c>
      <c r="I1085" s="187">
        <v>0</v>
      </c>
      <c r="J1085" s="206"/>
      <c r="K1085" s="187">
        <v>0</v>
      </c>
    </row>
    <row r="1086" spans="1:11" x14ac:dyDescent="0.2">
      <c r="A1086" s="36" t="s">
        <v>352</v>
      </c>
      <c r="B1086" s="27" t="e">
        <f>VLOOKUP($A1084,'CBT Wages'!$B$6:$AE$48,4,0)</f>
        <v>#REF!</v>
      </c>
      <c r="C1086" s="21"/>
      <c r="D1086" s="21"/>
      <c r="E1086" s="28" t="s">
        <v>322</v>
      </c>
      <c r="F1086" s="37" t="e">
        <f>VLOOKUP($A1084,'CBT OT'!$B$6:$O$429,9,0)</f>
        <v>#REF!</v>
      </c>
      <c r="G1086" s="38"/>
      <c r="H1086" s="194"/>
      <c r="I1086" s="188"/>
      <c r="J1086" s="207"/>
      <c r="K1086" s="188"/>
    </row>
    <row r="1087" spans="1:11" x14ac:dyDescent="0.2">
      <c r="A1087" s="39" t="s">
        <v>353</v>
      </c>
      <c r="B1087" s="40" t="e">
        <f>VLOOKUP($A1084,'CBT Wages'!$B$6:$AR$48,44,0)</f>
        <v>#REF!</v>
      </c>
      <c r="C1087" s="41"/>
      <c r="D1087" s="41"/>
      <c r="E1087" s="35" t="s">
        <v>354</v>
      </c>
      <c r="F1087" s="37" t="e">
        <f>VLOOKUP($A1084,'CBT OT'!$B$6:$V$429,16,0)</f>
        <v>#REF!</v>
      </c>
      <c r="G1087" s="42"/>
      <c r="H1087" s="43" t="s">
        <v>355</v>
      </c>
      <c r="I1087" s="66">
        <v>0</v>
      </c>
      <c r="J1087" s="67"/>
      <c r="K1087" s="66">
        <v>0</v>
      </c>
    </row>
    <row r="1088" spans="1:11" x14ac:dyDescent="0.2">
      <c r="A1088" s="169" t="s">
        <v>356</v>
      </c>
      <c r="B1088" s="197"/>
      <c r="C1088" s="198" t="s">
        <v>357</v>
      </c>
      <c r="D1088" s="192"/>
      <c r="E1088" s="45"/>
      <c r="F1088" s="199" t="s">
        <v>358</v>
      </c>
      <c r="G1088" s="192"/>
      <c r="H1088" s="200" t="s">
        <v>359</v>
      </c>
      <c r="I1088" s="201"/>
      <c r="J1088" s="175" t="s">
        <v>360</v>
      </c>
      <c r="K1088" s="176"/>
    </row>
    <row r="1089" spans="1:11" x14ac:dyDescent="0.2">
      <c r="A1089" s="46" t="s">
        <v>361</v>
      </c>
      <c r="B1089" s="47" t="e">
        <f>VLOOKUP($A1084,'CBT Wages'!$B$6:$AE$48,15,0)</f>
        <v>#REF!</v>
      </c>
      <c r="C1089" s="31" t="e">
        <f>VLOOKUP($A1084,'CBT Wages'!$B$6:$AE$48,20,0)</f>
        <v>#REF!</v>
      </c>
      <c r="D1089" s="48"/>
      <c r="E1089" s="49"/>
      <c r="F1089" s="177" t="e">
        <f>SUM(C1089:E1089)</f>
        <v>#REF!</v>
      </c>
      <c r="G1089" s="202"/>
      <c r="H1089" s="34" t="s">
        <v>362</v>
      </c>
      <c r="I1089" s="26" t="e">
        <f>VLOOKUP($A1084,'CBT Wages'!$B$6:$AE$48,29,0)</f>
        <v>#REF!</v>
      </c>
      <c r="J1089" s="203"/>
      <c r="K1089" s="180"/>
    </row>
    <row r="1090" spans="1:11" ht="14.25" x14ac:dyDescent="0.2">
      <c r="A1090" s="46" t="s">
        <v>363</v>
      </c>
      <c r="B1090" s="50" t="e">
        <f>VLOOKUP($A1084,'CBT Wages'!$B$6:$AE$48,16,0)</f>
        <v>#REF!</v>
      </c>
      <c r="C1090" s="51" t="e">
        <f>VLOOKUP($A1084,'CBT Wages'!$B$6:$AE$48,21,0)</f>
        <v>#REF!</v>
      </c>
      <c r="D1090" s="52"/>
      <c r="E1090" s="38"/>
      <c r="F1090" s="181" t="e">
        <f>SUM(C1090:E1090)</f>
        <v>#REF!</v>
      </c>
      <c r="G1090" s="204"/>
      <c r="H1090" s="36" t="s">
        <v>364</v>
      </c>
      <c r="I1090" s="68" t="e">
        <f>VLOOKUP($A1084,'CBT Wages'!$B$6:$AE$48,28,0)</f>
        <v>#REF!</v>
      </c>
      <c r="J1090" s="205" t="e">
        <f>F1097-I1097</f>
        <v>#REF!</v>
      </c>
      <c r="K1090" s="184"/>
    </row>
    <row r="1091" spans="1:11" x14ac:dyDescent="0.2">
      <c r="A1091" s="46" t="s">
        <v>365</v>
      </c>
      <c r="B1091" s="50" t="e">
        <f>VLOOKUP($A1084,'CBT Wages'!$B$6:$AE$48,17,0)</f>
        <v>#REF!</v>
      </c>
      <c r="C1091" s="51" t="e">
        <f>VLOOKUP($A1084,'CBT Wages'!$B$6:$AE$48,22,0)</f>
        <v>#REF!</v>
      </c>
      <c r="D1091" s="52"/>
      <c r="E1091" s="38"/>
      <c r="F1091" s="181" t="e">
        <f>SUM(C1091:E1091)</f>
        <v>#REF!</v>
      </c>
      <c r="G1091" s="204"/>
      <c r="H1091" s="36" t="s">
        <v>366</v>
      </c>
      <c r="I1091" s="68" t="e">
        <f>VLOOKUP($A1084,'CBT Wages'!$B$6:$AE$48,30,0)</f>
        <v>#REF!</v>
      </c>
      <c r="J1091" s="201" t="s">
        <v>367</v>
      </c>
      <c r="K1091" s="190"/>
    </row>
    <row r="1092" spans="1:11" x14ac:dyDescent="0.2">
      <c r="A1092" s="46" t="s">
        <v>368</v>
      </c>
      <c r="B1092" s="50">
        <v>0</v>
      </c>
      <c r="C1092" s="51">
        <v>0</v>
      </c>
      <c r="D1092" s="52"/>
      <c r="E1092" s="38"/>
      <c r="F1092" s="181">
        <f>SUM(D1092:E1092)</f>
        <v>0</v>
      </c>
      <c r="G1092" s="204"/>
      <c r="H1092" s="36" t="s">
        <v>369</v>
      </c>
      <c r="I1092" s="68"/>
      <c r="J1092" s="198"/>
      <c r="K1092" s="192"/>
    </row>
    <row r="1093" spans="1:11" x14ac:dyDescent="0.2">
      <c r="A1093" s="46" t="s">
        <v>370</v>
      </c>
      <c r="B1093" s="50" t="e">
        <f>VLOOKUP($A1084,'CBT Wages'!$B$6:$AE$48,18,0)</f>
        <v>#REF!</v>
      </c>
      <c r="C1093" s="51" t="e">
        <f>VLOOKUP($A1084,'CBT Wages'!$B$6:$AE$48,23,0)</f>
        <v>#REF!</v>
      </c>
      <c r="D1093" s="52"/>
      <c r="E1093" s="38"/>
      <c r="F1093" s="181" t="e">
        <f>SUM(C1093:E1093)</f>
        <v>#REF!</v>
      </c>
      <c r="G1093" s="204"/>
      <c r="H1093" s="36" t="s">
        <v>371</v>
      </c>
      <c r="I1093" s="68"/>
      <c r="J1093" s="198"/>
      <c r="K1093" s="192"/>
    </row>
    <row r="1094" spans="1:11" x14ac:dyDescent="0.2">
      <c r="A1094" s="46" t="s">
        <v>372</v>
      </c>
      <c r="B1094" s="53">
        <v>0</v>
      </c>
      <c r="C1094" s="51" t="e">
        <f>VLOOKUP($A1084,'CBT Wages'!$B$6:$AE$48,25,0)</f>
        <v>#REF!</v>
      </c>
      <c r="D1094" s="52"/>
      <c r="E1094" s="38"/>
      <c r="F1094" s="181" t="e">
        <f>SUM(C1094:E1094)</f>
        <v>#REF!</v>
      </c>
      <c r="G1094" s="204"/>
      <c r="H1094" s="51"/>
      <c r="I1094" s="68"/>
      <c r="J1094" s="198"/>
      <c r="K1094" s="192"/>
    </row>
    <row r="1095" spans="1:11" x14ac:dyDescent="0.2">
      <c r="A1095" s="46" t="s">
        <v>374</v>
      </c>
      <c r="B1095" s="53">
        <v>0</v>
      </c>
      <c r="C1095" s="51" t="e">
        <f>VLOOKUP($A1084,'CBT Wages'!$B$6:$AE$48,26,0)</f>
        <v>#REF!</v>
      </c>
      <c r="D1095" s="52"/>
      <c r="E1095" s="38"/>
      <c r="F1095" s="181" t="e">
        <f>SUM(C1095:E1095)</f>
        <v>#REF!</v>
      </c>
      <c r="G1095" s="204"/>
      <c r="H1095" s="51"/>
      <c r="I1095" s="68"/>
      <c r="J1095" s="198"/>
      <c r="K1095" s="192"/>
    </row>
    <row r="1096" spans="1:11" x14ac:dyDescent="0.2">
      <c r="A1096" s="54" t="s">
        <v>375</v>
      </c>
      <c r="B1096" s="55"/>
      <c r="C1096" s="185"/>
      <c r="D1096" s="186"/>
      <c r="E1096" s="42"/>
      <c r="F1096" s="185">
        <f>SUM(D1096:E1096)</f>
        <v>0</v>
      </c>
      <c r="G1096" s="208"/>
      <c r="H1096" s="40"/>
      <c r="I1096" s="69"/>
      <c r="J1096" s="212"/>
      <c r="K1096" s="194"/>
    </row>
    <row r="1097" spans="1:11" x14ac:dyDescent="0.2">
      <c r="A1097" s="56" t="s">
        <v>320</v>
      </c>
      <c r="B1097" s="57" t="e">
        <f>SUM(B1089:B1096)</f>
        <v>#REF!</v>
      </c>
      <c r="C1097" s="209" t="e">
        <f>SUM(C1089:D1096)</f>
        <v>#REF!</v>
      </c>
      <c r="D1097" s="210"/>
      <c r="E1097" s="58"/>
      <c r="F1097" s="209" t="e">
        <f>SUM(F1089:F1096)+F1087</f>
        <v>#REF!</v>
      </c>
      <c r="G1097" s="211">
        <f t="shared" ref="G1097" si="68">SUM(G1089:G1096)</f>
        <v>0</v>
      </c>
      <c r="H1097" s="59"/>
      <c r="I1097" s="70" t="e">
        <f>SUM(I1089:I1096)</f>
        <v>#REF!</v>
      </c>
      <c r="J1097" s="57" t="s">
        <v>376</v>
      </c>
      <c r="K1097" s="57" t="e">
        <f>VLOOKUP($A1084,'CBT Wages'!$B$6:$AF$48,6,0)</f>
        <v>#REF!</v>
      </c>
    </row>
    <row r="1099" spans="1:11" ht="15.75" x14ac:dyDescent="0.2">
      <c r="A1099" s="20" t="s">
        <v>337</v>
      </c>
      <c r="B1099" s="21"/>
      <c r="C1099" s="21"/>
      <c r="D1099" s="21"/>
      <c r="E1099" s="167" t="str">
        <f>+$E$1</f>
        <v>Salary Slip Oct 2019</v>
      </c>
      <c r="F1099" s="167"/>
      <c r="G1099" s="167"/>
      <c r="H1099" s="167"/>
      <c r="I1099" s="167"/>
      <c r="J1099" s="167"/>
      <c r="K1099" s="168"/>
    </row>
    <row r="1100" spans="1:11" x14ac:dyDescent="0.2">
      <c r="A1100" s="22"/>
      <c r="C1100" s="23" t="s">
        <v>339</v>
      </c>
      <c r="E1100" s="23"/>
      <c r="F1100" s="23"/>
      <c r="G1100" s="23"/>
      <c r="H1100" s="23"/>
      <c r="I1100" s="23"/>
      <c r="J1100" s="23"/>
      <c r="K1100" s="60"/>
    </row>
    <row r="1101" spans="1:11" x14ac:dyDescent="0.2">
      <c r="A1101" s="24" t="s">
        <v>340</v>
      </c>
      <c r="B1101" s="25" t="s">
        <v>341</v>
      </c>
      <c r="C1101" s="26"/>
      <c r="D1101" s="27" t="s">
        <v>342</v>
      </c>
      <c r="E1101" s="28" t="s">
        <v>343</v>
      </c>
      <c r="F1101" s="28" t="s">
        <v>344</v>
      </c>
      <c r="G1101" s="28" t="s">
        <v>345</v>
      </c>
      <c r="H1101" s="29" t="s">
        <v>346</v>
      </c>
      <c r="I1101" s="61" t="s">
        <v>347</v>
      </c>
      <c r="J1101" s="44"/>
      <c r="K1101" s="62" t="s">
        <v>348</v>
      </c>
    </row>
    <row r="1102" spans="1:11" x14ac:dyDescent="0.2">
      <c r="A1102" s="30" t="e">
        <f>+'CBT Wages'!#REF!</f>
        <v>#REF!</v>
      </c>
      <c r="B1102" s="31" t="e">
        <f>VLOOKUP($A1102,'CBT Wages'!$B$6:$AE$48,8,0)</f>
        <v>#REF!</v>
      </c>
      <c r="C1102" s="26"/>
      <c r="D1102" s="31" t="e">
        <f>VLOOKUP($A1102,'CBT Wages'!$B$6:$AE$48,9,0)</f>
        <v>#REF!</v>
      </c>
      <c r="E1102" s="31" t="e">
        <f>VLOOKUP($A1102,'CBT Wages'!$B$6:$AE$48,10,0)</f>
        <v>#REF!</v>
      </c>
      <c r="F1102" s="31" t="e">
        <f>VLOOKUP($A1102,'CBT Wages'!$B$6:$AE$48,14,0)</f>
        <v>#REF!</v>
      </c>
      <c r="G1102" s="32" t="e">
        <f>VLOOKUP($A1102,'CBT Wages'!$B$6:$AE$48,5,0)</f>
        <v>#REF!</v>
      </c>
      <c r="H1102" s="33" t="s">
        <v>349</v>
      </c>
      <c r="I1102" s="64">
        <v>0</v>
      </c>
      <c r="J1102" s="65"/>
      <c r="K1102" s="64">
        <v>0</v>
      </c>
    </row>
    <row r="1103" spans="1:11" x14ac:dyDescent="0.2">
      <c r="A1103" s="34" t="s">
        <v>350</v>
      </c>
      <c r="B1103" s="31" t="e">
        <f>VLOOKUP($A1102,'CBT Wages'!$B$6:$AE$48,3,0)</f>
        <v>#REF!</v>
      </c>
      <c r="C1103" s="21"/>
      <c r="D1103" s="21"/>
      <c r="E1103" s="35"/>
      <c r="F1103" s="35"/>
      <c r="G1103" s="35"/>
      <c r="H1103" s="213" t="s">
        <v>351</v>
      </c>
      <c r="I1103" s="187">
        <v>0</v>
      </c>
      <c r="J1103" s="206"/>
      <c r="K1103" s="187">
        <v>0</v>
      </c>
    </row>
    <row r="1104" spans="1:11" x14ac:dyDescent="0.2">
      <c r="A1104" s="36" t="s">
        <v>352</v>
      </c>
      <c r="B1104" s="27" t="e">
        <f>VLOOKUP($A1102,'CBT Wages'!$B$6:$AE$48,4,0)</f>
        <v>#REF!</v>
      </c>
      <c r="C1104" s="21"/>
      <c r="D1104" s="21"/>
      <c r="E1104" s="28" t="s">
        <v>322</v>
      </c>
      <c r="F1104" s="37" t="e">
        <f>VLOOKUP($A1102,'CBT OT'!$B$6:$O$429,9,0)</f>
        <v>#REF!</v>
      </c>
      <c r="G1104" s="38"/>
      <c r="H1104" s="194"/>
      <c r="I1104" s="188"/>
      <c r="J1104" s="207"/>
      <c r="K1104" s="188"/>
    </row>
    <row r="1105" spans="1:11" x14ac:dyDescent="0.2">
      <c r="A1105" s="39" t="s">
        <v>353</v>
      </c>
      <c r="B1105" s="40" t="e">
        <f>VLOOKUP($A1102,'CBT Wages'!$B$6:$AR$48,44,0)</f>
        <v>#REF!</v>
      </c>
      <c r="C1105" s="41"/>
      <c r="D1105" s="41"/>
      <c r="E1105" s="35" t="s">
        <v>354</v>
      </c>
      <c r="F1105" s="37" t="e">
        <f>VLOOKUP($A1102,'CBT OT'!$B$6:$V$429,16,0)</f>
        <v>#REF!</v>
      </c>
      <c r="G1105" s="42"/>
      <c r="H1105" s="43" t="s">
        <v>355</v>
      </c>
      <c r="I1105" s="66">
        <v>0</v>
      </c>
      <c r="J1105" s="67"/>
      <c r="K1105" s="66">
        <v>0</v>
      </c>
    </row>
    <row r="1106" spans="1:11" x14ac:dyDescent="0.2">
      <c r="A1106" s="169" t="s">
        <v>356</v>
      </c>
      <c r="B1106" s="197"/>
      <c r="C1106" s="198" t="s">
        <v>357</v>
      </c>
      <c r="D1106" s="192"/>
      <c r="E1106" s="45"/>
      <c r="F1106" s="199" t="s">
        <v>358</v>
      </c>
      <c r="G1106" s="192"/>
      <c r="H1106" s="200" t="s">
        <v>359</v>
      </c>
      <c r="I1106" s="201"/>
      <c r="J1106" s="175" t="s">
        <v>360</v>
      </c>
      <c r="K1106" s="176"/>
    </row>
    <row r="1107" spans="1:11" x14ac:dyDescent="0.2">
      <c r="A1107" s="46" t="s">
        <v>361</v>
      </c>
      <c r="B1107" s="47" t="e">
        <f>VLOOKUP($A1102,'CBT Wages'!$B$6:$AE$48,15,0)</f>
        <v>#REF!</v>
      </c>
      <c r="C1107" s="31" t="e">
        <f>VLOOKUP($A1102,'CBT Wages'!$B$6:$AE$48,20,0)</f>
        <v>#REF!</v>
      </c>
      <c r="D1107" s="48"/>
      <c r="E1107" s="49"/>
      <c r="F1107" s="177" t="e">
        <f>SUM(C1107:E1107)</f>
        <v>#REF!</v>
      </c>
      <c r="G1107" s="202"/>
      <c r="H1107" s="34" t="s">
        <v>362</v>
      </c>
      <c r="I1107" s="26" t="e">
        <f>VLOOKUP($A1102,'CBT Wages'!$B$6:$AE$48,29,0)</f>
        <v>#REF!</v>
      </c>
      <c r="J1107" s="203"/>
      <c r="K1107" s="180"/>
    </row>
    <row r="1108" spans="1:11" ht="14.25" x14ac:dyDescent="0.2">
      <c r="A1108" s="46" t="s">
        <v>363</v>
      </c>
      <c r="B1108" s="50" t="e">
        <f>VLOOKUP($A1102,'CBT Wages'!$B$6:$AE$48,16,0)</f>
        <v>#REF!</v>
      </c>
      <c r="C1108" s="51" t="e">
        <f>VLOOKUP($A1102,'CBT Wages'!$B$6:$AE$48,21,0)</f>
        <v>#REF!</v>
      </c>
      <c r="D1108" s="52"/>
      <c r="E1108" s="38"/>
      <c r="F1108" s="181" t="e">
        <f>SUM(C1108:E1108)</f>
        <v>#REF!</v>
      </c>
      <c r="G1108" s="204"/>
      <c r="H1108" s="36" t="s">
        <v>364</v>
      </c>
      <c r="I1108" s="68" t="e">
        <f>VLOOKUP($A1102,'CBT Wages'!$B$6:$AE$48,28,0)</f>
        <v>#REF!</v>
      </c>
      <c r="J1108" s="205" t="e">
        <f>F1115-I1115</f>
        <v>#REF!</v>
      </c>
      <c r="K1108" s="184"/>
    </row>
    <row r="1109" spans="1:11" x14ac:dyDescent="0.2">
      <c r="A1109" s="46" t="s">
        <v>365</v>
      </c>
      <c r="B1109" s="50" t="e">
        <f>VLOOKUP($A1102,'CBT Wages'!$B$6:$AE$48,17,0)</f>
        <v>#REF!</v>
      </c>
      <c r="C1109" s="51" t="e">
        <f>VLOOKUP($A1102,'CBT Wages'!$B$6:$AE$48,22,0)</f>
        <v>#REF!</v>
      </c>
      <c r="D1109" s="52"/>
      <c r="E1109" s="38"/>
      <c r="F1109" s="181" t="e">
        <f>SUM(C1109:E1109)</f>
        <v>#REF!</v>
      </c>
      <c r="G1109" s="204"/>
      <c r="H1109" s="36" t="s">
        <v>366</v>
      </c>
      <c r="I1109" s="68" t="e">
        <f>VLOOKUP($A1102,'CBT Wages'!$B$6:$AE$48,30,0)</f>
        <v>#REF!</v>
      </c>
      <c r="J1109" s="201" t="s">
        <v>367</v>
      </c>
      <c r="K1109" s="190"/>
    </row>
    <row r="1110" spans="1:11" x14ac:dyDescent="0.2">
      <c r="A1110" s="46" t="s">
        <v>368</v>
      </c>
      <c r="B1110" s="50">
        <v>0</v>
      </c>
      <c r="C1110" s="51">
        <v>0</v>
      </c>
      <c r="D1110" s="52"/>
      <c r="E1110" s="38"/>
      <c r="F1110" s="181">
        <f>SUM(D1110:E1110)</f>
        <v>0</v>
      </c>
      <c r="G1110" s="204"/>
      <c r="H1110" s="36" t="s">
        <v>369</v>
      </c>
      <c r="I1110" s="68"/>
      <c r="J1110" s="198"/>
      <c r="K1110" s="192"/>
    </row>
    <row r="1111" spans="1:11" x14ac:dyDescent="0.2">
      <c r="A1111" s="46" t="s">
        <v>370</v>
      </c>
      <c r="B1111" s="50" t="e">
        <f>VLOOKUP($A1102,'CBT Wages'!$B$6:$AE$48,18,0)</f>
        <v>#REF!</v>
      </c>
      <c r="C1111" s="51" t="e">
        <f>VLOOKUP($A1102,'CBT Wages'!$B$6:$AE$48,23,0)</f>
        <v>#REF!</v>
      </c>
      <c r="D1111" s="52"/>
      <c r="E1111" s="38"/>
      <c r="F1111" s="181" t="e">
        <f>SUM(C1111:E1111)</f>
        <v>#REF!</v>
      </c>
      <c r="G1111" s="204"/>
      <c r="H1111" s="36" t="s">
        <v>371</v>
      </c>
      <c r="I1111" s="68"/>
      <c r="J1111" s="198"/>
      <c r="K1111" s="192"/>
    </row>
    <row r="1112" spans="1:11" x14ac:dyDescent="0.2">
      <c r="A1112" s="46" t="s">
        <v>372</v>
      </c>
      <c r="B1112" s="53">
        <v>0</v>
      </c>
      <c r="C1112" s="51" t="e">
        <f>VLOOKUP($A1102,'CBT Wages'!$B$6:$AE$48,25,0)</f>
        <v>#REF!</v>
      </c>
      <c r="D1112" s="52"/>
      <c r="E1112" s="38"/>
      <c r="F1112" s="181" t="e">
        <f>SUM(C1112:E1112)</f>
        <v>#REF!</v>
      </c>
      <c r="G1112" s="204"/>
      <c r="H1112" s="51"/>
      <c r="I1112" s="68"/>
      <c r="J1112" s="198"/>
      <c r="K1112" s="192"/>
    </row>
    <row r="1113" spans="1:11" x14ac:dyDescent="0.2">
      <c r="A1113" s="46" t="s">
        <v>374</v>
      </c>
      <c r="B1113" s="53">
        <v>0</v>
      </c>
      <c r="C1113" s="51" t="e">
        <f>VLOOKUP($A1102,'CBT Wages'!$B$6:$AE$48,26,0)</f>
        <v>#REF!</v>
      </c>
      <c r="D1113" s="52"/>
      <c r="E1113" s="38"/>
      <c r="F1113" s="181" t="e">
        <f>SUM(C1113:E1113)</f>
        <v>#REF!</v>
      </c>
      <c r="G1113" s="204"/>
      <c r="H1113" s="51"/>
      <c r="I1113" s="68"/>
      <c r="J1113" s="198"/>
      <c r="K1113" s="192"/>
    </row>
    <row r="1114" spans="1:11" x14ac:dyDescent="0.2">
      <c r="A1114" s="54" t="s">
        <v>375</v>
      </c>
      <c r="B1114" s="55"/>
      <c r="C1114" s="185"/>
      <c r="D1114" s="186"/>
      <c r="E1114" s="42"/>
      <c r="F1114" s="185">
        <f>SUM(D1114:E1114)</f>
        <v>0</v>
      </c>
      <c r="G1114" s="208"/>
      <c r="H1114" s="40"/>
      <c r="I1114" s="69"/>
      <c r="J1114" s="212"/>
      <c r="K1114" s="194"/>
    </row>
    <row r="1115" spans="1:11" x14ac:dyDescent="0.2">
      <c r="A1115" s="56" t="s">
        <v>320</v>
      </c>
      <c r="B1115" s="57" t="e">
        <f>SUM(B1107:B1114)</f>
        <v>#REF!</v>
      </c>
      <c r="C1115" s="209" t="e">
        <f>SUM(C1107:D1114)</f>
        <v>#REF!</v>
      </c>
      <c r="D1115" s="210"/>
      <c r="E1115" s="58"/>
      <c r="F1115" s="209" t="e">
        <f>SUM(F1107:F1114)+F1105</f>
        <v>#REF!</v>
      </c>
      <c r="G1115" s="211">
        <f t="shared" ref="G1115" si="69">SUM(G1107:G1114)</f>
        <v>0</v>
      </c>
      <c r="H1115" s="59"/>
      <c r="I1115" s="70" t="e">
        <f>SUM(I1107:I1114)</f>
        <v>#REF!</v>
      </c>
      <c r="J1115" s="57" t="s">
        <v>376</v>
      </c>
      <c r="K1115" s="57" t="e">
        <f>VLOOKUP($A1102,'CBT Wages'!$B$6:$AF$48,6,0)</f>
        <v>#REF!</v>
      </c>
    </row>
    <row r="1117" spans="1:11" ht="15.75" x14ac:dyDescent="0.2">
      <c r="A1117" s="20" t="s">
        <v>337</v>
      </c>
      <c r="B1117" s="21"/>
      <c r="C1117" s="21"/>
      <c r="D1117" s="21"/>
      <c r="E1117" s="167" t="str">
        <f>+$E$1</f>
        <v>Salary Slip Oct 2019</v>
      </c>
      <c r="F1117" s="167"/>
      <c r="G1117" s="167"/>
      <c r="H1117" s="167"/>
      <c r="I1117" s="167"/>
      <c r="J1117" s="167"/>
      <c r="K1117" s="168"/>
    </row>
    <row r="1118" spans="1:11" x14ac:dyDescent="0.2">
      <c r="A1118" s="22"/>
      <c r="C1118" s="23" t="s">
        <v>339</v>
      </c>
      <c r="E1118" s="23"/>
      <c r="F1118" s="23"/>
      <c r="G1118" s="23"/>
      <c r="H1118" s="23"/>
      <c r="I1118" s="23"/>
      <c r="J1118" s="23"/>
      <c r="K1118" s="60"/>
    </row>
    <row r="1119" spans="1:11" x14ac:dyDescent="0.2">
      <c r="A1119" s="24" t="s">
        <v>340</v>
      </c>
      <c r="B1119" s="25" t="s">
        <v>341</v>
      </c>
      <c r="C1119" s="26"/>
      <c r="D1119" s="27" t="s">
        <v>342</v>
      </c>
      <c r="E1119" s="28" t="s">
        <v>343</v>
      </c>
      <c r="F1119" s="28" t="s">
        <v>344</v>
      </c>
      <c r="G1119" s="28" t="s">
        <v>345</v>
      </c>
      <c r="H1119" s="29" t="s">
        <v>346</v>
      </c>
      <c r="I1119" s="61" t="s">
        <v>347</v>
      </c>
      <c r="J1119" s="44"/>
      <c r="K1119" s="62" t="s">
        <v>348</v>
      </c>
    </row>
    <row r="1120" spans="1:11" x14ac:dyDescent="0.2">
      <c r="A1120" s="30" t="e">
        <f>+'CBT Wages'!#REF!</f>
        <v>#REF!</v>
      </c>
      <c r="B1120" s="31" t="e">
        <f>VLOOKUP($A1120,'CBT Wages'!$B$6:$AE$48,8,0)</f>
        <v>#REF!</v>
      </c>
      <c r="C1120" s="26"/>
      <c r="D1120" s="31" t="e">
        <f>VLOOKUP($A1120,'CBT Wages'!$B$6:$AE$48,9,0)</f>
        <v>#REF!</v>
      </c>
      <c r="E1120" s="31" t="e">
        <f>VLOOKUP($A1120,'CBT Wages'!$B$6:$AE$48,10,0)</f>
        <v>#REF!</v>
      </c>
      <c r="F1120" s="31" t="e">
        <f>VLOOKUP($A1120,'CBT Wages'!$B$6:$AE$48,14,0)</f>
        <v>#REF!</v>
      </c>
      <c r="G1120" s="32" t="e">
        <f>VLOOKUP($A1120,'CBT Wages'!$B$6:$AE$48,5,0)</f>
        <v>#REF!</v>
      </c>
      <c r="H1120" s="33" t="s">
        <v>349</v>
      </c>
      <c r="I1120" s="64">
        <v>0</v>
      </c>
      <c r="J1120" s="65"/>
      <c r="K1120" s="64">
        <v>0</v>
      </c>
    </row>
    <row r="1121" spans="1:11" x14ac:dyDescent="0.2">
      <c r="A1121" s="34" t="s">
        <v>350</v>
      </c>
      <c r="B1121" s="31" t="e">
        <f>VLOOKUP($A1120,'CBT Wages'!$B$6:$AE$48,3,0)</f>
        <v>#REF!</v>
      </c>
      <c r="C1121" s="21"/>
      <c r="D1121" s="21"/>
      <c r="E1121" s="35"/>
      <c r="F1121" s="35"/>
      <c r="G1121" s="35"/>
      <c r="H1121" s="213" t="s">
        <v>351</v>
      </c>
      <c r="I1121" s="187">
        <v>0</v>
      </c>
      <c r="J1121" s="206"/>
      <c r="K1121" s="187">
        <v>0</v>
      </c>
    </row>
    <row r="1122" spans="1:11" x14ac:dyDescent="0.2">
      <c r="A1122" s="36" t="s">
        <v>352</v>
      </c>
      <c r="B1122" s="27" t="e">
        <f>VLOOKUP($A1120,'CBT Wages'!$B$6:$AE$48,4,0)</f>
        <v>#REF!</v>
      </c>
      <c r="C1122" s="21"/>
      <c r="D1122" s="21"/>
      <c r="E1122" s="28" t="s">
        <v>322</v>
      </c>
      <c r="F1122" s="37" t="e">
        <f>VLOOKUP($A1120,'CBT OT'!$B$6:$O$429,9,0)</f>
        <v>#REF!</v>
      </c>
      <c r="G1122" s="38"/>
      <c r="H1122" s="194"/>
      <c r="I1122" s="188"/>
      <c r="J1122" s="207"/>
      <c r="K1122" s="188"/>
    </row>
    <row r="1123" spans="1:11" x14ac:dyDescent="0.2">
      <c r="A1123" s="39" t="s">
        <v>353</v>
      </c>
      <c r="B1123" s="40" t="e">
        <f>VLOOKUP($A1120,'CBT Wages'!$B$6:$AR$48,44,0)</f>
        <v>#REF!</v>
      </c>
      <c r="C1123" s="41"/>
      <c r="D1123" s="41"/>
      <c r="E1123" s="35" t="s">
        <v>354</v>
      </c>
      <c r="F1123" s="37" t="e">
        <f>VLOOKUP($A1120,'CBT OT'!$B$6:$V$429,16,0)</f>
        <v>#REF!</v>
      </c>
      <c r="G1123" s="42"/>
      <c r="H1123" s="43" t="s">
        <v>355</v>
      </c>
      <c r="I1123" s="66">
        <v>0</v>
      </c>
      <c r="J1123" s="67"/>
      <c r="K1123" s="66">
        <v>0</v>
      </c>
    </row>
    <row r="1124" spans="1:11" x14ac:dyDescent="0.2">
      <c r="A1124" s="169" t="s">
        <v>356</v>
      </c>
      <c r="B1124" s="197"/>
      <c r="C1124" s="198" t="s">
        <v>357</v>
      </c>
      <c r="D1124" s="192"/>
      <c r="E1124" s="45"/>
      <c r="F1124" s="199" t="s">
        <v>358</v>
      </c>
      <c r="G1124" s="192"/>
      <c r="H1124" s="200" t="s">
        <v>359</v>
      </c>
      <c r="I1124" s="201"/>
      <c r="J1124" s="175" t="s">
        <v>360</v>
      </c>
      <c r="K1124" s="176"/>
    </row>
    <row r="1125" spans="1:11" x14ac:dyDescent="0.2">
      <c r="A1125" s="46" t="s">
        <v>361</v>
      </c>
      <c r="B1125" s="47" t="e">
        <f>VLOOKUP($A1120,'CBT Wages'!$B$6:$AE$48,15,0)</f>
        <v>#REF!</v>
      </c>
      <c r="C1125" s="31" t="e">
        <f>VLOOKUP($A1120,'CBT Wages'!$B$6:$AE$48,20,0)</f>
        <v>#REF!</v>
      </c>
      <c r="D1125" s="48"/>
      <c r="E1125" s="49"/>
      <c r="F1125" s="177" t="e">
        <f>SUM(C1125:E1125)</f>
        <v>#REF!</v>
      </c>
      <c r="G1125" s="202"/>
      <c r="H1125" s="34" t="s">
        <v>362</v>
      </c>
      <c r="I1125" s="26" t="e">
        <f>VLOOKUP($A1120,'CBT Wages'!$B$6:$AE$48,29,0)</f>
        <v>#REF!</v>
      </c>
      <c r="J1125" s="203"/>
      <c r="K1125" s="180"/>
    </row>
    <row r="1126" spans="1:11" ht="14.25" x14ac:dyDescent="0.2">
      <c r="A1126" s="46" t="s">
        <v>363</v>
      </c>
      <c r="B1126" s="50" t="e">
        <f>VLOOKUP($A1120,'CBT Wages'!$B$6:$AE$48,16,0)</f>
        <v>#REF!</v>
      </c>
      <c r="C1126" s="51" t="e">
        <f>VLOOKUP($A1120,'CBT Wages'!$B$6:$AE$48,21,0)</f>
        <v>#REF!</v>
      </c>
      <c r="D1126" s="52"/>
      <c r="E1126" s="38"/>
      <c r="F1126" s="181" t="e">
        <f>SUM(C1126:E1126)</f>
        <v>#REF!</v>
      </c>
      <c r="G1126" s="204"/>
      <c r="H1126" s="36" t="s">
        <v>364</v>
      </c>
      <c r="I1126" s="68" t="e">
        <f>VLOOKUP($A1120,'CBT Wages'!$B$6:$AE$48,28,0)</f>
        <v>#REF!</v>
      </c>
      <c r="J1126" s="205" t="e">
        <f>F1133-I1133</f>
        <v>#REF!</v>
      </c>
      <c r="K1126" s="184"/>
    </row>
    <row r="1127" spans="1:11" x14ac:dyDescent="0.2">
      <c r="A1127" s="46" t="s">
        <v>365</v>
      </c>
      <c r="B1127" s="50" t="e">
        <f>VLOOKUP($A1120,'CBT Wages'!$B$6:$AE$48,17,0)</f>
        <v>#REF!</v>
      </c>
      <c r="C1127" s="51" t="e">
        <f>VLOOKUP($A1120,'CBT Wages'!$B$6:$AE$48,22,0)</f>
        <v>#REF!</v>
      </c>
      <c r="D1127" s="52"/>
      <c r="E1127" s="38"/>
      <c r="F1127" s="181" t="e">
        <f>SUM(C1127:E1127)</f>
        <v>#REF!</v>
      </c>
      <c r="G1127" s="204"/>
      <c r="H1127" s="36" t="s">
        <v>366</v>
      </c>
      <c r="I1127" s="68" t="e">
        <f>VLOOKUP($A1120,'CBT Wages'!$B$6:$AE$48,30,0)</f>
        <v>#REF!</v>
      </c>
      <c r="J1127" s="201" t="s">
        <v>367</v>
      </c>
      <c r="K1127" s="190"/>
    </row>
    <row r="1128" spans="1:11" x14ac:dyDescent="0.2">
      <c r="A1128" s="46" t="s">
        <v>368</v>
      </c>
      <c r="B1128" s="50">
        <v>0</v>
      </c>
      <c r="C1128" s="51">
        <v>0</v>
      </c>
      <c r="D1128" s="52"/>
      <c r="E1128" s="38"/>
      <c r="F1128" s="181">
        <f>SUM(D1128:E1128)</f>
        <v>0</v>
      </c>
      <c r="G1128" s="204"/>
      <c r="H1128" s="36" t="s">
        <v>369</v>
      </c>
      <c r="I1128" s="68"/>
      <c r="J1128" s="198"/>
      <c r="K1128" s="192"/>
    </row>
    <row r="1129" spans="1:11" x14ac:dyDescent="0.2">
      <c r="A1129" s="46" t="s">
        <v>370</v>
      </c>
      <c r="B1129" s="50" t="e">
        <f>VLOOKUP($A1120,'CBT Wages'!$B$6:$AE$48,18,0)</f>
        <v>#REF!</v>
      </c>
      <c r="C1129" s="51" t="e">
        <f>VLOOKUP($A1120,'CBT Wages'!$B$6:$AE$48,23,0)</f>
        <v>#REF!</v>
      </c>
      <c r="D1129" s="52"/>
      <c r="E1129" s="38"/>
      <c r="F1129" s="181" t="e">
        <f>SUM(C1129:E1129)</f>
        <v>#REF!</v>
      </c>
      <c r="G1129" s="204"/>
      <c r="H1129" s="36" t="s">
        <v>371</v>
      </c>
      <c r="I1129" s="68"/>
      <c r="J1129" s="198"/>
      <c r="K1129" s="192"/>
    </row>
    <row r="1130" spans="1:11" x14ac:dyDescent="0.2">
      <c r="A1130" s="46" t="s">
        <v>372</v>
      </c>
      <c r="B1130" s="53">
        <v>0</v>
      </c>
      <c r="C1130" s="51" t="e">
        <f>VLOOKUP($A1120,'CBT Wages'!$B$6:$AE$48,25,0)</f>
        <v>#REF!</v>
      </c>
      <c r="D1130" s="52"/>
      <c r="E1130" s="38"/>
      <c r="F1130" s="181" t="e">
        <f>SUM(C1130:E1130)</f>
        <v>#REF!</v>
      </c>
      <c r="G1130" s="204"/>
      <c r="H1130" s="51"/>
      <c r="I1130" s="68"/>
      <c r="J1130" s="198"/>
      <c r="K1130" s="192"/>
    </row>
    <row r="1131" spans="1:11" x14ac:dyDescent="0.2">
      <c r="A1131" s="46" t="s">
        <v>374</v>
      </c>
      <c r="B1131" s="53">
        <v>0</v>
      </c>
      <c r="C1131" s="51" t="e">
        <f>VLOOKUP($A1120,'CBT Wages'!$B$6:$AE$48,26,0)</f>
        <v>#REF!</v>
      </c>
      <c r="D1131" s="52"/>
      <c r="E1131" s="38"/>
      <c r="F1131" s="181" t="e">
        <f>SUM(C1131:E1131)</f>
        <v>#REF!</v>
      </c>
      <c r="G1131" s="204"/>
      <c r="H1131" s="51"/>
      <c r="I1131" s="68"/>
      <c r="J1131" s="198"/>
      <c r="K1131" s="192"/>
    </row>
    <row r="1132" spans="1:11" x14ac:dyDescent="0.2">
      <c r="A1132" s="54" t="s">
        <v>375</v>
      </c>
      <c r="B1132" s="55"/>
      <c r="C1132" s="185"/>
      <c r="D1132" s="186"/>
      <c r="E1132" s="42"/>
      <c r="F1132" s="185">
        <f>SUM(D1132:E1132)</f>
        <v>0</v>
      </c>
      <c r="G1132" s="208"/>
      <c r="H1132" s="40"/>
      <c r="I1132" s="69"/>
      <c r="J1132" s="212"/>
      <c r="K1132" s="194"/>
    </row>
    <row r="1133" spans="1:11" x14ac:dyDescent="0.2">
      <c r="A1133" s="56" t="s">
        <v>320</v>
      </c>
      <c r="B1133" s="57" t="e">
        <f>SUM(B1125:B1132)</f>
        <v>#REF!</v>
      </c>
      <c r="C1133" s="209" t="e">
        <f>SUM(C1125:D1132)</f>
        <v>#REF!</v>
      </c>
      <c r="D1133" s="210"/>
      <c r="E1133" s="58"/>
      <c r="F1133" s="209" t="e">
        <f>SUM(F1125:F1132)+F1123</f>
        <v>#REF!</v>
      </c>
      <c r="G1133" s="211">
        <f t="shared" ref="G1133" si="70">SUM(G1125:G1132)</f>
        <v>0</v>
      </c>
      <c r="H1133" s="59"/>
      <c r="I1133" s="70" t="e">
        <f>SUM(I1125:I1132)</f>
        <v>#REF!</v>
      </c>
      <c r="J1133" s="57" t="s">
        <v>376</v>
      </c>
      <c r="K1133" s="57" t="e">
        <f>VLOOKUP($A1120,'CBT Wages'!$B$6:$AF$48,6,0)</f>
        <v>#REF!</v>
      </c>
    </row>
    <row r="1135" spans="1:11" ht="15.75" x14ac:dyDescent="0.2">
      <c r="A1135" s="20" t="s">
        <v>337</v>
      </c>
      <c r="B1135" s="21"/>
      <c r="C1135" s="21"/>
      <c r="D1135" s="21"/>
      <c r="E1135" s="167" t="str">
        <f>+$E$1</f>
        <v>Salary Slip Oct 2019</v>
      </c>
      <c r="F1135" s="167"/>
      <c r="G1135" s="167"/>
      <c r="H1135" s="167"/>
      <c r="I1135" s="167"/>
      <c r="J1135" s="167"/>
      <c r="K1135" s="168"/>
    </row>
    <row r="1136" spans="1:11" x14ac:dyDescent="0.2">
      <c r="A1136" s="22"/>
      <c r="C1136" s="23" t="s">
        <v>339</v>
      </c>
      <c r="E1136" s="23"/>
      <c r="F1136" s="23"/>
      <c r="G1136" s="23"/>
      <c r="H1136" s="23"/>
      <c r="I1136" s="23"/>
      <c r="J1136" s="23"/>
      <c r="K1136" s="60"/>
    </row>
    <row r="1137" spans="1:11" x14ac:dyDescent="0.2">
      <c r="A1137" s="24" t="s">
        <v>340</v>
      </c>
      <c r="B1137" s="25" t="s">
        <v>341</v>
      </c>
      <c r="C1137" s="26"/>
      <c r="D1137" s="27" t="s">
        <v>342</v>
      </c>
      <c r="E1137" s="28" t="s">
        <v>343</v>
      </c>
      <c r="F1137" s="28" t="s">
        <v>344</v>
      </c>
      <c r="G1137" s="28" t="s">
        <v>345</v>
      </c>
      <c r="H1137" s="29" t="s">
        <v>346</v>
      </c>
      <c r="I1137" s="61" t="s">
        <v>347</v>
      </c>
      <c r="J1137" s="44"/>
      <c r="K1137" s="62" t="s">
        <v>348</v>
      </c>
    </row>
    <row r="1138" spans="1:11" x14ac:dyDescent="0.2">
      <c r="A1138" s="30" t="e">
        <f>+'CBT Wages'!#REF!</f>
        <v>#REF!</v>
      </c>
      <c r="B1138" s="31" t="e">
        <f>VLOOKUP($A1138,'CBT Wages'!$B$6:$AE$48,8,0)</f>
        <v>#REF!</v>
      </c>
      <c r="C1138" s="26"/>
      <c r="D1138" s="31" t="e">
        <f>VLOOKUP($A1138,'CBT Wages'!$B$6:$AE$48,9,0)</f>
        <v>#REF!</v>
      </c>
      <c r="E1138" s="31" t="e">
        <f>VLOOKUP($A1138,'CBT Wages'!$B$6:$AE$48,10,0)</f>
        <v>#REF!</v>
      </c>
      <c r="F1138" s="31" t="e">
        <f>VLOOKUP($A1138,'CBT Wages'!$B$6:$AE$48,14,0)</f>
        <v>#REF!</v>
      </c>
      <c r="G1138" s="32" t="e">
        <f>VLOOKUP($A1138,'CBT Wages'!$B$6:$AE$48,5,0)</f>
        <v>#REF!</v>
      </c>
      <c r="H1138" s="33" t="s">
        <v>349</v>
      </c>
      <c r="I1138" s="64">
        <v>0</v>
      </c>
      <c r="J1138" s="65"/>
      <c r="K1138" s="64">
        <v>0</v>
      </c>
    </row>
    <row r="1139" spans="1:11" x14ac:dyDescent="0.2">
      <c r="A1139" s="34" t="s">
        <v>350</v>
      </c>
      <c r="B1139" s="31" t="e">
        <f>VLOOKUP($A1138,'CBT Wages'!$B$6:$AE$48,3,0)</f>
        <v>#REF!</v>
      </c>
      <c r="C1139" s="21"/>
      <c r="D1139" s="21"/>
      <c r="E1139" s="35"/>
      <c r="F1139" s="35"/>
      <c r="G1139" s="35"/>
      <c r="H1139" s="213" t="s">
        <v>351</v>
      </c>
      <c r="I1139" s="187">
        <v>0</v>
      </c>
      <c r="J1139" s="206"/>
      <c r="K1139" s="187">
        <v>0</v>
      </c>
    </row>
    <row r="1140" spans="1:11" x14ac:dyDescent="0.2">
      <c r="A1140" s="36" t="s">
        <v>352</v>
      </c>
      <c r="B1140" s="27" t="e">
        <f>VLOOKUP($A1138,'CBT Wages'!$B$6:$AE$48,4,0)</f>
        <v>#REF!</v>
      </c>
      <c r="C1140" s="21"/>
      <c r="D1140" s="21"/>
      <c r="E1140" s="28" t="s">
        <v>322</v>
      </c>
      <c r="F1140" s="37" t="e">
        <f>VLOOKUP($A1138,'CBT OT'!$B$6:$O$429,9,0)</f>
        <v>#REF!</v>
      </c>
      <c r="G1140" s="38"/>
      <c r="H1140" s="194"/>
      <c r="I1140" s="188"/>
      <c r="J1140" s="207"/>
      <c r="K1140" s="188"/>
    </row>
    <row r="1141" spans="1:11" x14ac:dyDescent="0.2">
      <c r="A1141" s="39" t="s">
        <v>353</v>
      </c>
      <c r="B1141" s="40" t="e">
        <f>VLOOKUP($A1138,'CBT Wages'!$B$6:$AR$48,44,0)</f>
        <v>#REF!</v>
      </c>
      <c r="C1141" s="41"/>
      <c r="D1141" s="41"/>
      <c r="E1141" s="35" t="s">
        <v>354</v>
      </c>
      <c r="F1141" s="37" t="e">
        <f>VLOOKUP($A1138,'CBT OT'!$B$6:$V$429,16,0)</f>
        <v>#REF!</v>
      </c>
      <c r="G1141" s="42"/>
      <c r="H1141" s="43" t="s">
        <v>355</v>
      </c>
      <c r="I1141" s="66">
        <v>0</v>
      </c>
      <c r="J1141" s="67"/>
      <c r="K1141" s="66">
        <v>0</v>
      </c>
    </row>
    <row r="1142" spans="1:11" x14ac:dyDescent="0.2">
      <c r="A1142" s="169" t="s">
        <v>356</v>
      </c>
      <c r="B1142" s="197"/>
      <c r="C1142" s="198" t="s">
        <v>357</v>
      </c>
      <c r="D1142" s="192"/>
      <c r="E1142" s="45"/>
      <c r="F1142" s="199" t="s">
        <v>358</v>
      </c>
      <c r="G1142" s="192"/>
      <c r="H1142" s="200" t="s">
        <v>359</v>
      </c>
      <c r="I1142" s="201"/>
      <c r="J1142" s="175" t="s">
        <v>360</v>
      </c>
      <c r="K1142" s="176"/>
    </row>
    <row r="1143" spans="1:11" x14ac:dyDescent="0.2">
      <c r="A1143" s="46" t="s">
        <v>361</v>
      </c>
      <c r="B1143" s="47" t="e">
        <f>VLOOKUP($A1138,'CBT Wages'!$B$6:$AE$48,15,0)</f>
        <v>#REF!</v>
      </c>
      <c r="C1143" s="31" t="e">
        <f>VLOOKUP($A1138,'CBT Wages'!$B$6:$AE$48,20,0)</f>
        <v>#REF!</v>
      </c>
      <c r="D1143" s="48"/>
      <c r="E1143" s="49"/>
      <c r="F1143" s="177" t="e">
        <f>SUM(C1143:E1143)</f>
        <v>#REF!</v>
      </c>
      <c r="G1143" s="202"/>
      <c r="H1143" s="34" t="s">
        <v>362</v>
      </c>
      <c r="I1143" s="26" t="e">
        <f>VLOOKUP($A1138,'CBT Wages'!$B$6:$AE$48,29,0)</f>
        <v>#REF!</v>
      </c>
      <c r="J1143" s="203"/>
      <c r="K1143" s="180"/>
    </row>
    <row r="1144" spans="1:11" ht="14.25" x14ac:dyDescent="0.2">
      <c r="A1144" s="46" t="s">
        <v>363</v>
      </c>
      <c r="B1144" s="50" t="e">
        <f>VLOOKUP($A1138,'CBT Wages'!$B$6:$AE$48,16,0)</f>
        <v>#REF!</v>
      </c>
      <c r="C1144" s="51" t="e">
        <f>VLOOKUP($A1138,'CBT Wages'!$B$6:$AE$48,21,0)</f>
        <v>#REF!</v>
      </c>
      <c r="D1144" s="52"/>
      <c r="E1144" s="38"/>
      <c r="F1144" s="181" t="e">
        <f>SUM(C1144:E1144)</f>
        <v>#REF!</v>
      </c>
      <c r="G1144" s="204"/>
      <c r="H1144" s="36" t="s">
        <v>364</v>
      </c>
      <c r="I1144" s="68" t="e">
        <f>VLOOKUP($A1138,'CBT Wages'!$B$6:$AE$48,28,0)</f>
        <v>#REF!</v>
      </c>
      <c r="J1144" s="205" t="e">
        <f>F1151-I1151</f>
        <v>#REF!</v>
      </c>
      <c r="K1144" s="184"/>
    </row>
    <row r="1145" spans="1:11" x14ac:dyDescent="0.2">
      <c r="A1145" s="46" t="s">
        <v>365</v>
      </c>
      <c r="B1145" s="50" t="e">
        <f>VLOOKUP($A1138,'CBT Wages'!$B$6:$AE$48,17,0)</f>
        <v>#REF!</v>
      </c>
      <c r="C1145" s="51" t="e">
        <f>VLOOKUP($A1138,'CBT Wages'!$B$6:$AE$48,22,0)</f>
        <v>#REF!</v>
      </c>
      <c r="D1145" s="52"/>
      <c r="E1145" s="38"/>
      <c r="F1145" s="181" t="e">
        <f>SUM(C1145:E1145)</f>
        <v>#REF!</v>
      </c>
      <c r="G1145" s="204"/>
      <c r="H1145" s="36" t="s">
        <v>366</v>
      </c>
      <c r="I1145" s="68" t="e">
        <f>VLOOKUP($A1138,'CBT Wages'!$B$6:$AE$48,30,0)</f>
        <v>#REF!</v>
      </c>
      <c r="J1145" s="201" t="s">
        <v>367</v>
      </c>
      <c r="K1145" s="190"/>
    </row>
    <row r="1146" spans="1:11" x14ac:dyDescent="0.2">
      <c r="A1146" s="46" t="s">
        <v>368</v>
      </c>
      <c r="B1146" s="50">
        <v>0</v>
      </c>
      <c r="C1146" s="51">
        <v>0</v>
      </c>
      <c r="D1146" s="52"/>
      <c r="E1146" s="38"/>
      <c r="F1146" s="181">
        <f>SUM(D1146:E1146)</f>
        <v>0</v>
      </c>
      <c r="G1146" s="204"/>
      <c r="H1146" s="36" t="s">
        <v>369</v>
      </c>
      <c r="I1146" s="68"/>
      <c r="J1146" s="198"/>
      <c r="K1146" s="192"/>
    </row>
    <row r="1147" spans="1:11" x14ac:dyDescent="0.2">
      <c r="A1147" s="46" t="s">
        <v>370</v>
      </c>
      <c r="B1147" s="50" t="e">
        <f>VLOOKUP($A1138,'CBT Wages'!$B$6:$AE$48,18,0)</f>
        <v>#REF!</v>
      </c>
      <c r="C1147" s="51" t="e">
        <f>VLOOKUP($A1138,'CBT Wages'!$B$6:$AE$48,23,0)</f>
        <v>#REF!</v>
      </c>
      <c r="D1147" s="52"/>
      <c r="E1147" s="38"/>
      <c r="F1147" s="181" t="e">
        <f>SUM(C1147:E1147)</f>
        <v>#REF!</v>
      </c>
      <c r="G1147" s="204"/>
      <c r="H1147" s="36" t="s">
        <v>371</v>
      </c>
      <c r="I1147" s="68"/>
      <c r="J1147" s="198"/>
      <c r="K1147" s="192"/>
    </row>
    <row r="1148" spans="1:11" x14ac:dyDescent="0.2">
      <c r="A1148" s="46" t="s">
        <v>372</v>
      </c>
      <c r="B1148" s="53">
        <v>0</v>
      </c>
      <c r="C1148" s="51" t="e">
        <f>VLOOKUP($A1138,'CBT Wages'!$B$6:$AE$48,25,0)</f>
        <v>#REF!</v>
      </c>
      <c r="D1148" s="52"/>
      <c r="E1148" s="38"/>
      <c r="F1148" s="181" t="e">
        <f>SUM(C1148:E1148)</f>
        <v>#REF!</v>
      </c>
      <c r="G1148" s="204"/>
      <c r="H1148" s="51"/>
      <c r="I1148" s="68"/>
      <c r="J1148" s="198"/>
      <c r="K1148" s="192"/>
    </row>
    <row r="1149" spans="1:11" x14ac:dyDescent="0.2">
      <c r="A1149" s="46" t="s">
        <v>374</v>
      </c>
      <c r="B1149" s="53">
        <v>0</v>
      </c>
      <c r="C1149" s="51" t="e">
        <f>VLOOKUP($A1138,'CBT Wages'!$B$6:$AE$48,26,0)</f>
        <v>#REF!</v>
      </c>
      <c r="D1149" s="52"/>
      <c r="E1149" s="38"/>
      <c r="F1149" s="181" t="e">
        <f>SUM(C1149:E1149)</f>
        <v>#REF!</v>
      </c>
      <c r="G1149" s="204"/>
      <c r="H1149" s="51"/>
      <c r="I1149" s="68"/>
      <c r="J1149" s="198"/>
      <c r="K1149" s="192"/>
    </row>
    <row r="1150" spans="1:11" x14ac:dyDescent="0.2">
      <c r="A1150" s="54" t="s">
        <v>375</v>
      </c>
      <c r="B1150" s="55"/>
      <c r="C1150" s="185"/>
      <c r="D1150" s="186"/>
      <c r="E1150" s="42"/>
      <c r="F1150" s="185">
        <f>SUM(D1150:E1150)</f>
        <v>0</v>
      </c>
      <c r="G1150" s="208"/>
      <c r="H1150" s="40"/>
      <c r="I1150" s="69"/>
      <c r="J1150" s="212"/>
      <c r="K1150" s="194"/>
    </row>
    <row r="1151" spans="1:11" x14ac:dyDescent="0.2">
      <c r="A1151" s="56" t="s">
        <v>320</v>
      </c>
      <c r="B1151" s="57" t="e">
        <f>SUM(B1143:B1150)</f>
        <v>#REF!</v>
      </c>
      <c r="C1151" s="209" t="e">
        <f>SUM(C1143:D1150)</f>
        <v>#REF!</v>
      </c>
      <c r="D1151" s="210"/>
      <c r="E1151" s="58"/>
      <c r="F1151" s="209" t="e">
        <f>SUM(F1143:F1150)+F1141</f>
        <v>#REF!</v>
      </c>
      <c r="G1151" s="211">
        <f t="shared" ref="G1151" si="71">SUM(G1143:G1150)</f>
        <v>0</v>
      </c>
      <c r="H1151" s="59"/>
      <c r="I1151" s="70" t="e">
        <f>SUM(I1143:I1150)</f>
        <v>#REF!</v>
      </c>
      <c r="J1151" s="57" t="s">
        <v>376</v>
      </c>
      <c r="K1151" s="57" t="e">
        <f>VLOOKUP($A1138,'CBT Wages'!$B$6:$AF$48,6,0)</f>
        <v>#REF!</v>
      </c>
    </row>
    <row r="1153" spans="1:11" ht="15.75" x14ac:dyDescent="0.2">
      <c r="A1153" s="20" t="s">
        <v>337</v>
      </c>
      <c r="B1153" s="21"/>
      <c r="C1153" s="21"/>
      <c r="D1153" s="21"/>
      <c r="E1153" s="167" t="str">
        <f>+$E$1</f>
        <v>Salary Slip Oct 2019</v>
      </c>
      <c r="F1153" s="167"/>
      <c r="G1153" s="167"/>
      <c r="H1153" s="167"/>
      <c r="I1153" s="167"/>
      <c r="J1153" s="167"/>
      <c r="K1153" s="168"/>
    </row>
    <row r="1154" spans="1:11" x14ac:dyDescent="0.2">
      <c r="A1154" s="22"/>
      <c r="C1154" s="23" t="s">
        <v>339</v>
      </c>
      <c r="E1154" s="23"/>
      <c r="F1154" s="23"/>
      <c r="G1154" s="23"/>
      <c r="H1154" s="23"/>
      <c r="I1154" s="23"/>
      <c r="J1154" s="23"/>
      <c r="K1154" s="60"/>
    </row>
    <row r="1155" spans="1:11" x14ac:dyDescent="0.2">
      <c r="A1155" s="24" t="s">
        <v>340</v>
      </c>
      <c r="B1155" s="25" t="s">
        <v>341</v>
      </c>
      <c r="C1155" s="26"/>
      <c r="D1155" s="27" t="s">
        <v>342</v>
      </c>
      <c r="E1155" s="28" t="s">
        <v>343</v>
      </c>
      <c r="F1155" s="28" t="s">
        <v>344</v>
      </c>
      <c r="G1155" s="28" t="s">
        <v>345</v>
      </c>
      <c r="H1155" s="29" t="s">
        <v>346</v>
      </c>
      <c r="I1155" s="61" t="s">
        <v>347</v>
      </c>
      <c r="J1155" s="44"/>
      <c r="K1155" s="62" t="s">
        <v>348</v>
      </c>
    </row>
    <row r="1156" spans="1:11" x14ac:dyDescent="0.2">
      <c r="A1156" s="30" t="e">
        <f>+'CBT Wages'!#REF!</f>
        <v>#REF!</v>
      </c>
      <c r="B1156" s="31" t="e">
        <f>VLOOKUP($A1156,'CBT Wages'!$B$6:$AE$48,8,0)</f>
        <v>#REF!</v>
      </c>
      <c r="C1156" s="26"/>
      <c r="D1156" s="31" t="e">
        <f>VLOOKUP($A1156,'CBT Wages'!$B$6:$AE$48,9,0)</f>
        <v>#REF!</v>
      </c>
      <c r="E1156" s="31" t="e">
        <f>VLOOKUP($A1156,'CBT Wages'!$B$6:$AE$48,10,0)</f>
        <v>#REF!</v>
      </c>
      <c r="F1156" s="31" t="e">
        <f>VLOOKUP($A1156,'CBT Wages'!$B$6:$AE$48,14,0)</f>
        <v>#REF!</v>
      </c>
      <c r="G1156" s="32" t="e">
        <f>VLOOKUP($A1156,'CBT Wages'!$B$6:$AE$48,5,0)</f>
        <v>#REF!</v>
      </c>
      <c r="H1156" s="33" t="s">
        <v>349</v>
      </c>
      <c r="I1156" s="64">
        <v>0</v>
      </c>
      <c r="J1156" s="65"/>
      <c r="K1156" s="64">
        <v>0</v>
      </c>
    </row>
    <row r="1157" spans="1:11" x14ac:dyDescent="0.2">
      <c r="A1157" s="34" t="s">
        <v>350</v>
      </c>
      <c r="B1157" s="31" t="e">
        <f>VLOOKUP($A1156,'CBT Wages'!$B$6:$AE$48,3,0)</f>
        <v>#REF!</v>
      </c>
      <c r="C1157" s="21"/>
      <c r="D1157" s="21"/>
      <c r="E1157" s="35"/>
      <c r="F1157" s="35"/>
      <c r="G1157" s="35"/>
      <c r="H1157" s="213" t="s">
        <v>351</v>
      </c>
      <c r="I1157" s="187">
        <v>0</v>
      </c>
      <c r="J1157" s="206"/>
      <c r="K1157" s="187">
        <v>0</v>
      </c>
    </row>
    <row r="1158" spans="1:11" x14ac:dyDescent="0.2">
      <c r="A1158" s="36" t="s">
        <v>352</v>
      </c>
      <c r="B1158" s="27" t="e">
        <f>VLOOKUP($A1156,'CBT Wages'!$B$6:$AE$48,4,0)</f>
        <v>#REF!</v>
      </c>
      <c r="C1158" s="21"/>
      <c r="D1158" s="21"/>
      <c r="E1158" s="28" t="s">
        <v>322</v>
      </c>
      <c r="F1158" s="37" t="e">
        <f>VLOOKUP($A1156,'CBT OT'!$B$6:$O$429,9,0)</f>
        <v>#REF!</v>
      </c>
      <c r="G1158" s="38"/>
      <c r="H1158" s="194"/>
      <c r="I1158" s="188"/>
      <c r="J1158" s="207"/>
      <c r="K1158" s="188"/>
    </row>
    <row r="1159" spans="1:11" x14ac:dyDescent="0.2">
      <c r="A1159" s="39" t="s">
        <v>353</v>
      </c>
      <c r="B1159" s="40" t="e">
        <f>VLOOKUP($A1156,'CBT Wages'!$B$6:$AR$48,44,0)</f>
        <v>#REF!</v>
      </c>
      <c r="C1159" s="41"/>
      <c r="D1159" s="41"/>
      <c r="E1159" s="35" t="s">
        <v>354</v>
      </c>
      <c r="F1159" s="37" t="e">
        <f>VLOOKUP($A1156,'CBT OT'!$B$6:$V$429,16,0)</f>
        <v>#REF!</v>
      </c>
      <c r="G1159" s="42"/>
      <c r="H1159" s="43" t="s">
        <v>355</v>
      </c>
      <c r="I1159" s="66">
        <v>0</v>
      </c>
      <c r="J1159" s="67"/>
      <c r="K1159" s="66">
        <v>0</v>
      </c>
    </row>
    <row r="1160" spans="1:11" x14ac:dyDescent="0.2">
      <c r="A1160" s="169" t="s">
        <v>356</v>
      </c>
      <c r="B1160" s="197"/>
      <c r="C1160" s="198" t="s">
        <v>357</v>
      </c>
      <c r="D1160" s="192"/>
      <c r="E1160" s="45"/>
      <c r="F1160" s="199" t="s">
        <v>358</v>
      </c>
      <c r="G1160" s="192"/>
      <c r="H1160" s="200" t="s">
        <v>359</v>
      </c>
      <c r="I1160" s="201"/>
      <c r="J1160" s="175" t="s">
        <v>360</v>
      </c>
      <c r="K1160" s="176"/>
    </row>
    <row r="1161" spans="1:11" x14ac:dyDescent="0.2">
      <c r="A1161" s="46" t="s">
        <v>361</v>
      </c>
      <c r="B1161" s="47" t="e">
        <f>VLOOKUP($A1156,'CBT Wages'!$B$6:$AE$48,15,0)</f>
        <v>#REF!</v>
      </c>
      <c r="C1161" s="31" t="e">
        <f>VLOOKUP($A1156,'CBT Wages'!$B$6:$AE$48,20,0)</f>
        <v>#REF!</v>
      </c>
      <c r="D1161" s="48"/>
      <c r="E1161" s="49"/>
      <c r="F1161" s="177" t="e">
        <f>SUM(C1161:E1161)</f>
        <v>#REF!</v>
      </c>
      <c r="G1161" s="202"/>
      <c r="H1161" s="34" t="s">
        <v>362</v>
      </c>
      <c r="I1161" s="26" t="e">
        <f>VLOOKUP($A1156,'CBT Wages'!$B$6:$AE$48,29,0)</f>
        <v>#REF!</v>
      </c>
      <c r="J1161" s="203"/>
      <c r="K1161" s="180"/>
    </row>
    <row r="1162" spans="1:11" ht="14.25" x14ac:dyDescent="0.2">
      <c r="A1162" s="46" t="s">
        <v>363</v>
      </c>
      <c r="B1162" s="50" t="e">
        <f>VLOOKUP($A1156,'CBT Wages'!$B$6:$AE$48,16,0)</f>
        <v>#REF!</v>
      </c>
      <c r="C1162" s="51" t="e">
        <f>VLOOKUP($A1156,'CBT Wages'!$B$6:$AE$48,21,0)</f>
        <v>#REF!</v>
      </c>
      <c r="D1162" s="52"/>
      <c r="E1162" s="38"/>
      <c r="F1162" s="181" t="e">
        <f>SUM(C1162:E1162)</f>
        <v>#REF!</v>
      </c>
      <c r="G1162" s="204"/>
      <c r="H1162" s="36" t="s">
        <v>364</v>
      </c>
      <c r="I1162" s="68" t="e">
        <f>VLOOKUP($A1156,'CBT Wages'!$B$6:$AE$48,28,0)</f>
        <v>#REF!</v>
      </c>
      <c r="J1162" s="205" t="e">
        <f>F1169-I1169</f>
        <v>#REF!</v>
      </c>
      <c r="K1162" s="184"/>
    </row>
    <row r="1163" spans="1:11" x14ac:dyDescent="0.2">
      <c r="A1163" s="46" t="s">
        <v>365</v>
      </c>
      <c r="B1163" s="50" t="e">
        <f>VLOOKUP($A1156,'CBT Wages'!$B$6:$AE$48,17,0)</f>
        <v>#REF!</v>
      </c>
      <c r="C1163" s="51" t="e">
        <f>VLOOKUP($A1156,'CBT Wages'!$B$6:$AE$48,22,0)</f>
        <v>#REF!</v>
      </c>
      <c r="D1163" s="52"/>
      <c r="E1163" s="38"/>
      <c r="F1163" s="181" t="e">
        <f>SUM(C1163:E1163)</f>
        <v>#REF!</v>
      </c>
      <c r="G1163" s="204"/>
      <c r="H1163" s="36" t="s">
        <v>366</v>
      </c>
      <c r="I1163" s="68" t="e">
        <f>VLOOKUP($A1156,'CBT Wages'!$B$6:$AE$48,30,0)</f>
        <v>#REF!</v>
      </c>
      <c r="J1163" s="201" t="s">
        <v>367</v>
      </c>
      <c r="K1163" s="190"/>
    </row>
    <row r="1164" spans="1:11" x14ac:dyDescent="0.2">
      <c r="A1164" s="46" t="s">
        <v>368</v>
      </c>
      <c r="B1164" s="50">
        <v>0</v>
      </c>
      <c r="C1164" s="51">
        <v>0</v>
      </c>
      <c r="D1164" s="52"/>
      <c r="E1164" s="38"/>
      <c r="F1164" s="181">
        <f>SUM(D1164:E1164)</f>
        <v>0</v>
      </c>
      <c r="G1164" s="204"/>
      <c r="H1164" s="36" t="s">
        <v>369</v>
      </c>
      <c r="I1164" s="68"/>
      <c r="J1164" s="198"/>
      <c r="K1164" s="192"/>
    </row>
    <row r="1165" spans="1:11" x14ac:dyDescent="0.2">
      <c r="A1165" s="46" t="s">
        <v>370</v>
      </c>
      <c r="B1165" s="50" t="e">
        <f>VLOOKUP($A1156,'CBT Wages'!$B$6:$AE$48,18,0)</f>
        <v>#REF!</v>
      </c>
      <c r="C1165" s="51" t="e">
        <f>VLOOKUP($A1156,'CBT Wages'!$B$6:$AE$48,23,0)</f>
        <v>#REF!</v>
      </c>
      <c r="D1165" s="52"/>
      <c r="E1165" s="38"/>
      <c r="F1165" s="181" t="e">
        <f>SUM(C1165:E1165)</f>
        <v>#REF!</v>
      </c>
      <c r="G1165" s="204"/>
      <c r="H1165" s="36" t="s">
        <v>371</v>
      </c>
      <c r="I1165" s="68"/>
      <c r="J1165" s="198"/>
      <c r="K1165" s="192"/>
    </row>
    <row r="1166" spans="1:11" x14ac:dyDescent="0.2">
      <c r="A1166" s="46" t="s">
        <v>372</v>
      </c>
      <c r="B1166" s="53">
        <v>0</v>
      </c>
      <c r="C1166" s="51" t="e">
        <f>VLOOKUP($A1156,'CBT Wages'!$B$6:$AE$48,25,0)</f>
        <v>#REF!</v>
      </c>
      <c r="D1166" s="52"/>
      <c r="E1166" s="38"/>
      <c r="F1166" s="181" t="e">
        <f>SUM(C1166:E1166)</f>
        <v>#REF!</v>
      </c>
      <c r="G1166" s="204"/>
      <c r="H1166" s="51"/>
      <c r="I1166" s="68"/>
      <c r="J1166" s="198"/>
      <c r="K1166" s="192"/>
    </row>
    <row r="1167" spans="1:11" x14ac:dyDescent="0.2">
      <c r="A1167" s="46" t="s">
        <v>374</v>
      </c>
      <c r="B1167" s="53">
        <v>0</v>
      </c>
      <c r="C1167" s="51" t="e">
        <f>VLOOKUP($A1156,'CBT Wages'!$B$6:$AE$48,26,0)</f>
        <v>#REF!</v>
      </c>
      <c r="D1167" s="52"/>
      <c r="E1167" s="38"/>
      <c r="F1167" s="181" t="e">
        <f>SUM(C1167:E1167)</f>
        <v>#REF!</v>
      </c>
      <c r="G1167" s="204"/>
      <c r="H1167" s="51"/>
      <c r="I1167" s="68"/>
      <c r="J1167" s="198"/>
      <c r="K1167" s="192"/>
    </row>
    <row r="1168" spans="1:11" x14ac:dyDescent="0.2">
      <c r="A1168" s="54" t="s">
        <v>375</v>
      </c>
      <c r="B1168" s="55"/>
      <c r="C1168" s="185"/>
      <c r="D1168" s="186"/>
      <c r="E1168" s="42"/>
      <c r="F1168" s="185">
        <f>SUM(D1168:E1168)</f>
        <v>0</v>
      </c>
      <c r="G1168" s="208"/>
      <c r="H1168" s="40"/>
      <c r="I1168" s="69"/>
      <c r="J1168" s="212"/>
      <c r="K1168" s="194"/>
    </row>
    <row r="1169" spans="1:11" x14ac:dyDescent="0.2">
      <c r="A1169" s="56" t="s">
        <v>320</v>
      </c>
      <c r="B1169" s="57" t="e">
        <f>SUM(B1161:B1168)</f>
        <v>#REF!</v>
      </c>
      <c r="C1169" s="209" t="e">
        <f>SUM(C1161:D1168)</f>
        <v>#REF!</v>
      </c>
      <c r="D1169" s="210"/>
      <c r="E1169" s="58"/>
      <c r="F1169" s="209" t="e">
        <f>SUM(F1161:F1168)+F1159</f>
        <v>#REF!</v>
      </c>
      <c r="G1169" s="211">
        <f t="shared" ref="G1169" si="72">SUM(G1161:G1168)</f>
        <v>0</v>
      </c>
      <c r="H1169" s="59"/>
      <c r="I1169" s="70" t="e">
        <f>SUM(I1161:I1168)</f>
        <v>#REF!</v>
      </c>
      <c r="J1169" s="57" t="s">
        <v>376</v>
      </c>
      <c r="K1169" s="57" t="e">
        <f>VLOOKUP($A1156,'CBT Wages'!$B$6:$AF$48,6,0)</f>
        <v>#REF!</v>
      </c>
    </row>
    <row r="1171" spans="1:11" ht="15.75" x14ac:dyDescent="0.2">
      <c r="A1171" s="20" t="s">
        <v>337</v>
      </c>
      <c r="B1171" s="21"/>
      <c r="C1171" s="21"/>
      <c r="D1171" s="21"/>
      <c r="E1171" s="167" t="str">
        <f>+$E$1</f>
        <v>Salary Slip Oct 2019</v>
      </c>
      <c r="F1171" s="167"/>
      <c r="G1171" s="167"/>
      <c r="H1171" s="167"/>
      <c r="I1171" s="167"/>
      <c r="J1171" s="167"/>
      <c r="K1171" s="168"/>
    </row>
    <row r="1172" spans="1:11" x14ac:dyDescent="0.2">
      <c r="A1172" s="22"/>
      <c r="C1172" s="23" t="s">
        <v>339</v>
      </c>
      <c r="E1172" s="23"/>
      <c r="F1172" s="23"/>
      <c r="G1172" s="23"/>
      <c r="H1172" s="23"/>
      <c r="I1172" s="23"/>
      <c r="J1172" s="23"/>
      <c r="K1172" s="60"/>
    </row>
    <row r="1173" spans="1:11" x14ac:dyDescent="0.2">
      <c r="A1173" s="24" t="s">
        <v>340</v>
      </c>
      <c r="B1173" s="25" t="s">
        <v>341</v>
      </c>
      <c r="C1173" s="26"/>
      <c r="D1173" s="27" t="s">
        <v>342</v>
      </c>
      <c r="E1173" s="28" t="s">
        <v>343</v>
      </c>
      <c r="F1173" s="28" t="s">
        <v>344</v>
      </c>
      <c r="G1173" s="28" t="s">
        <v>345</v>
      </c>
      <c r="H1173" s="29" t="s">
        <v>346</v>
      </c>
      <c r="I1173" s="61" t="s">
        <v>347</v>
      </c>
      <c r="J1173" s="44"/>
      <c r="K1173" s="62" t="s">
        <v>348</v>
      </c>
    </row>
    <row r="1174" spans="1:11" x14ac:dyDescent="0.2">
      <c r="A1174" s="30" t="e">
        <f>+'CBT Wages'!#REF!</f>
        <v>#REF!</v>
      </c>
      <c r="B1174" s="31" t="e">
        <f>VLOOKUP($A1174,'CBT Wages'!$B$6:$AE$48,8,0)</f>
        <v>#REF!</v>
      </c>
      <c r="C1174" s="26"/>
      <c r="D1174" s="31" t="e">
        <f>VLOOKUP($A1174,'CBT Wages'!$B$6:$AE$48,9,0)</f>
        <v>#REF!</v>
      </c>
      <c r="E1174" s="31" t="e">
        <f>VLOOKUP($A1174,'CBT Wages'!$B$6:$AE$48,10,0)</f>
        <v>#REF!</v>
      </c>
      <c r="F1174" s="31" t="e">
        <f>VLOOKUP($A1174,'CBT Wages'!$B$6:$AE$48,14,0)</f>
        <v>#REF!</v>
      </c>
      <c r="G1174" s="32" t="e">
        <f>VLOOKUP($A1174,'CBT Wages'!$B$6:$AE$48,5,0)</f>
        <v>#REF!</v>
      </c>
      <c r="H1174" s="33" t="s">
        <v>349</v>
      </c>
      <c r="I1174" s="64">
        <v>0</v>
      </c>
      <c r="J1174" s="65"/>
      <c r="K1174" s="64">
        <v>0</v>
      </c>
    </row>
    <row r="1175" spans="1:11" x14ac:dyDescent="0.2">
      <c r="A1175" s="34" t="s">
        <v>350</v>
      </c>
      <c r="B1175" s="31" t="e">
        <f>VLOOKUP($A1174,'CBT Wages'!$B$6:$AE$48,3,0)</f>
        <v>#REF!</v>
      </c>
      <c r="C1175" s="21"/>
      <c r="D1175" s="21"/>
      <c r="E1175" s="35"/>
      <c r="F1175" s="35"/>
      <c r="G1175" s="35"/>
      <c r="H1175" s="213" t="s">
        <v>351</v>
      </c>
      <c r="I1175" s="187">
        <v>0</v>
      </c>
      <c r="J1175" s="206"/>
      <c r="K1175" s="187">
        <v>0</v>
      </c>
    </row>
    <row r="1176" spans="1:11" x14ac:dyDescent="0.2">
      <c r="A1176" s="36" t="s">
        <v>352</v>
      </c>
      <c r="B1176" s="27" t="e">
        <f>VLOOKUP($A1174,'CBT Wages'!$B$6:$AE$48,4,0)</f>
        <v>#REF!</v>
      </c>
      <c r="C1176" s="21"/>
      <c r="D1176" s="21"/>
      <c r="E1176" s="28" t="s">
        <v>322</v>
      </c>
      <c r="F1176" s="37" t="e">
        <f>VLOOKUP($A1174,'CBT OT'!$B$6:$O$429,9,0)</f>
        <v>#REF!</v>
      </c>
      <c r="G1176" s="38"/>
      <c r="H1176" s="194"/>
      <c r="I1176" s="188"/>
      <c r="J1176" s="207"/>
      <c r="K1176" s="188"/>
    </row>
    <row r="1177" spans="1:11" x14ac:dyDescent="0.2">
      <c r="A1177" s="39" t="s">
        <v>353</v>
      </c>
      <c r="B1177" s="40" t="e">
        <f>VLOOKUP($A1174,'CBT Wages'!$B$6:$AR$48,44,0)</f>
        <v>#REF!</v>
      </c>
      <c r="C1177" s="41"/>
      <c r="D1177" s="41"/>
      <c r="E1177" s="35" t="s">
        <v>354</v>
      </c>
      <c r="F1177" s="37" t="e">
        <f>VLOOKUP($A1174,'CBT OT'!$B$6:$V$429,16,0)</f>
        <v>#REF!</v>
      </c>
      <c r="G1177" s="42"/>
      <c r="H1177" s="43" t="s">
        <v>355</v>
      </c>
      <c r="I1177" s="66">
        <v>0</v>
      </c>
      <c r="J1177" s="67"/>
      <c r="K1177" s="66">
        <v>0</v>
      </c>
    </row>
    <row r="1178" spans="1:11" x14ac:dyDescent="0.2">
      <c r="A1178" s="169" t="s">
        <v>356</v>
      </c>
      <c r="B1178" s="197"/>
      <c r="C1178" s="198" t="s">
        <v>357</v>
      </c>
      <c r="D1178" s="192"/>
      <c r="E1178" s="45"/>
      <c r="F1178" s="199" t="s">
        <v>358</v>
      </c>
      <c r="G1178" s="192"/>
      <c r="H1178" s="200" t="s">
        <v>359</v>
      </c>
      <c r="I1178" s="201"/>
      <c r="J1178" s="175" t="s">
        <v>360</v>
      </c>
      <c r="K1178" s="176"/>
    </row>
    <row r="1179" spans="1:11" x14ac:dyDescent="0.2">
      <c r="A1179" s="46" t="s">
        <v>361</v>
      </c>
      <c r="B1179" s="47" t="e">
        <f>VLOOKUP($A1174,'CBT Wages'!$B$6:$AE$48,15,0)</f>
        <v>#REF!</v>
      </c>
      <c r="C1179" s="31" t="e">
        <f>VLOOKUP($A1174,'CBT Wages'!$B$6:$AE$48,20,0)</f>
        <v>#REF!</v>
      </c>
      <c r="D1179" s="48"/>
      <c r="E1179" s="49"/>
      <c r="F1179" s="177" t="e">
        <f>SUM(C1179:E1179)</f>
        <v>#REF!</v>
      </c>
      <c r="G1179" s="202"/>
      <c r="H1179" s="34" t="s">
        <v>362</v>
      </c>
      <c r="I1179" s="26" t="e">
        <f>VLOOKUP($A1174,'CBT Wages'!$B$6:$AE$48,29,0)</f>
        <v>#REF!</v>
      </c>
      <c r="J1179" s="203"/>
      <c r="K1179" s="180"/>
    </row>
    <row r="1180" spans="1:11" ht="14.25" x14ac:dyDescent="0.2">
      <c r="A1180" s="46" t="s">
        <v>363</v>
      </c>
      <c r="B1180" s="50" t="e">
        <f>VLOOKUP($A1174,'CBT Wages'!$B$6:$AE$48,16,0)</f>
        <v>#REF!</v>
      </c>
      <c r="C1180" s="51" t="e">
        <f>VLOOKUP($A1174,'CBT Wages'!$B$6:$AE$48,21,0)</f>
        <v>#REF!</v>
      </c>
      <c r="D1180" s="52"/>
      <c r="E1180" s="38"/>
      <c r="F1180" s="181" t="e">
        <f>SUM(C1180:E1180)</f>
        <v>#REF!</v>
      </c>
      <c r="G1180" s="204"/>
      <c r="H1180" s="36" t="s">
        <v>364</v>
      </c>
      <c r="I1180" s="68" t="e">
        <f>VLOOKUP($A1174,'CBT Wages'!$B$6:$AE$48,28,0)</f>
        <v>#REF!</v>
      </c>
      <c r="J1180" s="205" t="e">
        <f>F1187-I1187</f>
        <v>#REF!</v>
      </c>
      <c r="K1180" s="184"/>
    </row>
    <row r="1181" spans="1:11" x14ac:dyDescent="0.2">
      <c r="A1181" s="46" t="s">
        <v>365</v>
      </c>
      <c r="B1181" s="50" t="e">
        <f>VLOOKUP($A1174,'CBT Wages'!$B$6:$AE$48,17,0)</f>
        <v>#REF!</v>
      </c>
      <c r="C1181" s="51" t="e">
        <f>VLOOKUP($A1174,'CBT Wages'!$B$6:$AE$48,22,0)</f>
        <v>#REF!</v>
      </c>
      <c r="D1181" s="52"/>
      <c r="E1181" s="38"/>
      <c r="F1181" s="181" t="e">
        <f>SUM(C1181:E1181)</f>
        <v>#REF!</v>
      </c>
      <c r="G1181" s="204"/>
      <c r="H1181" s="36" t="s">
        <v>366</v>
      </c>
      <c r="I1181" s="68" t="e">
        <f>VLOOKUP($A1174,'CBT Wages'!$B$6:$AE$48,30,0)</f>
        <v>#REF!</v>
      </c>
      <c r="J1181" s="201" t="s">
        <v>367</v>
      </c>
      <c r="K1181" s="190"/>
    </row>
    <row r="1182" spans="1:11" x14ac:dyDescent="0.2">
      <c r="A1182" s="46" t="s">
        <v>368</v>
      </c>
      <c r="B1182" s="50">
        <v>0</v>
      </c>
      <c r="C1182" s="51">
        <v>0</v>
      </c>
      <c r="D1182" s="52"/>
      <c r="E1182" s="38"/>
      <c r="F1182" s="181">
        <f>SUM(D1182:E1182)</f>
        <v>0</v>
      </c>
      <c r="G1182" s="204"/>
      <c r="H1182" s="36" t="s">
        <v>369</v>
      </c>
      <c r="I1182" s="68"/>
      <c r="J1182" s="198"/>
      <c r="K1182" s="192"/>
    </row>
    <row r="1183" spans="1:11" x14ac:dyDescent="0.2">
      <c r="A1183" s="46" t="s">
        <v>370</v>
      </c>
      <c r="B1183" s="50" t="e">
        <f>VLOOKUP($A1174,'CBT Wages'!$B$6:$AE$48,18,0)</f>
        <v>#REF!</v>
      </c>
      <c r="C1183" s="51" t="e">
        <f>VLOOKUP($A1174,'CBT Wages'!$B$6:$AE$48,23,0)</f>
        <v>#REF!</v>
      </c>
      <c r="D1183" s="52"/>
      <c r="E1183" s="38"/>
      <c r="F1183" s="181" t="e">
        <f>SUM(C1183:E1183)</f>
        <v>#REF!</v>
      </c>
      <c r="G1183" s="204"/>
      <c r="H1183" s="36" t="s">
        <v>371</v>
      </c>
      <c r="I1183" s="68"/>
      <c r="J1183" s="198"/>
      <c r="K1183" s="192"/>
    </row>
    <row r="1184" spans="1:11" x14ac:dyDescent="0.2">
      <c r="A1184" s="46" t="s">
        <v>372</v>
      </c>
      <c r="B1184" s="53">
        <v>0</v>
      </c>
      <c r="C1184" s="51" t="e">
        <f>VLOOKUP($A1174,'CBT Wages'!$B$6:$AE$48,25,0)</f>
        <v>#REF!</v>
      </c>
      <c r="D1184" s="52"/>
      <c r="E1184" s="38"/>
      <c r="F1184" s="181" t="e">
        <f>SUM(C1184:E1184)</f>
        <v>#REF!</v>
      </c>
      <c r="G1184" s="204"/>
      <c r="H1184" s="51"/>
      <c r="I1184" s="68"/>
      <c r="J1184" s="198"/>
      <c r="K1184" s="192"/>
    </row>
    <row r="1185" spans="1:11" x14ac:dyDescent="0.2">
      <c r="A1185" s="46" t="s">
        <v>374</v>
      </c>
      <c r="B1185" s="53">
        <v>0</v>
      </c>
      <c r="C1185" s="51" t="e">
        <f>VLOOKUP($A1174,'CBT Wages'!$B$6:$AE$48,26,0)</f>
        <v>#REF!</v>
      </c>
      <c r="D1185" s="52"/>
      <c r="E1185" s="38"/>
      <c r="F1185" s="181" t="e">
        <f>SUM(C1185:E1185)</f>
        <v>#REF!</v>
      </c>
      <c r="G1185" s="204"/>
      <c r="H1185" s="51"/>
      <c r="I1185" s="68"/>
      <c r="J1185" s="198"/>
      <c r="K1185" s="192"/>
    </row>
    <row r="1186" spans="1:11" x14ac:dyDescent="0.2">
      <c r="A1186" s="54" t="s">
        <v>375</v>
      </c>
      <c r="B1186" s="55"/>
      <c r="C1186" s="185"/>
      <c r="D1186" s="186"/>
      <c r="E1186" s="42"/>
      <c r="F1186" s="185">
        <f>SUM(D1186:E1186)</f>
        <v>0</v>
      </c>
      <c r="G1186" s="208"/>
      <c r="H1186" s="40"/>
      <c r="I1186" s="69"/>
      <c r="J1186" s="212"/>
      <c r="K1186" s="194"/>
    </row>
    <row r="1187" spans="1:11" x14ac:dyDescent="0.2">
      <c r="A1187" s="56" t="s">
        <v>320</v>
      </c>
      <c r="B1187" s="57" t="e">
        <f>SUM(B1179:B1186)</f>
        <v>#REF!</v>
      </c>
      <c r="C1187" s="209" t="e">
        <f>SUM(C1179:D1186)</f>
        <v>#REF!</v>
      </c>
      <c r="D1187" s="210"/>
      <c r="E1187" s="58"/>
      <c r="F1187" s="209" t="e">
        <f>SUM(F1179:F1186)+F1177</f>
        <v>#REF!</v>
      </c>
      <c r="G1187" s="211">
        <f t="shared" ref="G1187" si="73">SUM(G1179:G1186)</f>
        <v>0</v>
      </c>
      <c r="H1187" s="59"/>
      <c r="I1187" s="70" t="e">
        <f>SUM(I1179:I1186)</f>
        <v>#REF!</v>
      </c>
      <c r="J1187" s="57" t="s">
        <v>376</v>
      </c>
      <c r="K1187" s="57" t="e">
        <f>VLOOKUP($A1174,'CBT Wages'!$B$6:$AF$48,6,0)</f>
        <v>#REF!</v>
      </c>
    </row>
    <row r="1189" spans="1:11" ht="15.75" x14ac:dyDescent="0.2">
      <c r="A1189" s="20" t="s">
        <v>337</v>
      </c>
      <c r="B1189" s="21"/>
      <c r="C1189" s="21"/>
      <c r="D1189" s="21"/>
      <c r="E1189" s="167" t="str">
        <f>+$E$1</f>
        <v>Salary Slip Oct 2019</v>
      </c>
      <c r="F1189" s="167"/>
      <c r="G1189" s="167"/>
      <c r="H1189" s="167"/>
      <c r="I1189" s="167"/>
      <c r="J1189" s="167"/>
      <c r="K1189" s="168"/>
    </row>
    <row r="1190" spans="1:11" x14ac:dyDescent="0.2">
      <c r="A1190" s="22"/>
      <c r="C1190" s="23" t="s">
        <v>339</v>
      </c>
      <c r="E1190" s="23"/>
      <c r="F1190" s="23"/>
      <c r="G1190" s="23"/>
      <c r="H1190" s="23"/>
      <c r="I1190" s="23"/>
      <c r="J1190" s="23"/>
      <c r="K1190" s="60"/>
    </row>
    <row r="1191" spans="1:11" x14ac:dyDescent="0.2">
      <c r="A1191" s="24" t="s">
        <v>340</v>
      </c>
      <c r="B1191" s="25" t="s">
        <v>341</v>
      </c>
      <c r="C1191" s="26"/>
      <c r="D1191" s="27" t="s">
        <v>342</v>
      </c>
      <c r="E1191" s="28" t="s">
        <v>343</v>
      </c>
      <c r="F1191" s="28" t="s">
        <v>344</v>
      </c>
      <c r="G1191" s="28" t="s">
        <v>345</v>
      </c>
      <c r="H1191" s="29" t="s">
        <v>346</v>
      </c>
      <c r="I1191" s="61" t="s">
        <v>347</v>
      </c>
      <c r="J1191" s="44"/>
      <c r="K1191" s="62" t="s">
        <v>348</v>
      </c>
    </row>
    <row r="1192" spans="1:11" x14ac:dyDescent="0.2">
      <c r="A1192" s="30" t="e">
        <f>+'CBT Wages'!#REF!</f>
        <v>#REF!</v>
      </c>
      <c r="B1192" s="31" t="e">
        <f>VLOOKUP($A1192,'CBT Wages'!$B$6:$AE$48,8,0)</f>
        <v>#REF!</v>
      </c>
      <c r="C1192" s="26"/>
      <c r="D1192" s="31" t="e">
        <f>VLOOKUP($A1192,'CBT Wages'!$B$6:$AE$48,9,0)</f>
        <v>#REF!</v>
      </c>
      <c r="E1192" s="31" t="e">
        <f>VLOOKUP($A1192,'CBT Wages'!$B$6:$AE$48,10,0)</f>
        <v>#REF!</v>
      </c>
      <c r="F1192" s="31" t="e">
        <f>VLOOKUP($A1192,'CBT Wages'!$B$6:$AE$48,14,0)</f>
        <v>#REF!</v>
      </c>
      <c r="G1192" s="32" t="e">
        <f>VLOOKUP($A1192,'CBT Wages'!$B$6:$AE$48,5,0)</f>
        <v>#REF!</v>
      </c>
      <c r="H1192" s="33" t="s">
        <v>349</v>
      </c>
      <c r="I1192" s="64">
        <v>0</v>
      </c>
      <c r="J1192" s="65"/>
      <c r="K1192" s="64">
        <v>0</v>
      </c>
    </row>
    <row r="1193" spans="1:11" x14ac:dyDescent="0.2">
      <c r="A1193" s="34" t="s">
        <v>350</v>
      </c>
      <c r="B1193" s="31" t="e">
        <f>VLOOKUP($A1192,'CBT Wages'!$B$6:$AE$48,3,0)</f>
        <v>#REF!</v>
      </c>
      <c r="C1193" s="21"/>
      <c r="D1193" s="21"/>
      <c r="E1193" s="35"/>
      <c r="F1193" s="35"/>
      <c r="G1193" s="35"/>
      <c r="H1193" s="213" t="s">
        <v>351</v>
      </c>
      <c r="I1193" s="187">
        <v>0</v>
      </c>
      <c r="J1193" s="206"/>
      <c r="K1193" s="187">
        <v>0</v>
      </c>
    </row>
    <row r="1194" spans="1:11" x14ac:dyDescent="0.2">
      <c r="A1194" s="36" t="s">
        <v>352</v>
      </c>
      <c r="B1194" s="27" t="e">
        <f>VLOOKUP($A1192,'CBT Wages'!$B$6:$AE$48,4,0)</f>
        <v>#REF!</v>
      </c>
      <c r="C1194" s="21"/>
      <c r="D1194" s="21"/>
      <c r="E1194" s="28" t="s">
        <v>322</v>
      </c>
      <c r="F1194" s="37" t="e">
        <f>VLOOKUP($A1192,'CBT OT'!$B$6:$O$429,9,0)</f>
        <v>#REF!</v>
      </c>
      <c r="G1194" s="38"/>
      <c r="H1194" s="194"/>
      <c r="I1194" s="188"/>
      <c r="J1194" s="207"/>
      <c r="K1194" s="188"/>
    </row>
    <row r="1195" spans="1:11" x14ac:dyDescent="0.2">
      <c r="A1195" s="39" t="s">
        <v>353</v>
      </c>
      <c r="B1195" s="40" t="e">
        <f>VLOOKUP($A1192,'CBT Wages'!$B$6:$AR$48,44,0)</f>
        <v>#REF!</v>
      </c>
      <c r="C1195" s="41"/>
      <c r="D1195" s="41"/>
      <c r="E1195" s="35" t="s">
        <v>354</v>
      </c>
      <c r="F1195" s="37" t="e">
        <f>VLOOKUP($A1192,'CBT OT'!$B$6:$V$429,16,0)</f>
        <v>#REF!</v>
      </c>
      <c r="G1195" s="42"/>
      <c r="H1195" s="43" t="s">
        <v>355</v>
      </c>
      <c r="I1195" s="66">
        <v>0</v>
      </c>
      <c r="J1195" s="67"/>
      <c r="K1195" s="66">
        <v>0</v>
      </c>
    </row>
    <row r="1196" spans="1:11" x14ac:dyDescent="0.2">
      <c r="A1196" s="169" t="s">
        <v>356</v>
      </c>
      <c r="B1196" s="197"/>
      <c r="C1196" s="198" t="s">
        <v>357</v>
      </c>
      <c r="D1196" s="192"/>
      <c r="E1196" s="45"/>
      <c r="F1196" s="199" t="s">
        <v>358</v>
      </c>
      <c r="G1196" s="192"/>
      <c r="H1196" s="200" t="s">
        <v>359</v>
      </c>
      <c r="I1196" s="201"/>
      <c r="J1196" s="175" t="s">
        <v>360</v>
      </c>
      <c r="K1196" s="176"/>
    </row>
    <row r="1197" spans="1:11" x14ac:dyDescent="0.2">
      <c r="A1197" s="46" t="s">
        <v>361</v>
      </c>
      <c r="B1197" s="47" t="e">
        <f>VLOOKUP($A1192,'CBT Wages'!$B$6:$AE$48,15,0)</f>
        <v>#REF!</v>
      </c>
      <c r="C1197" s="31" t="e">
        <f>VLOOKUP($A1192,'CBT Wages'!$B$6:$AE$48,20,0)</f>
        <v>#REF!</v>
      </c>
      <c r="D1197" s="48"/>
      <c r="E1197" s="49"/>
      <c r="F1197" s="177" t="e">
        <f>SUM(C1197:E1197)</f>
        <v>#REF!</v>
      </c>
      <c r="G1197" s="202"/>
      <c r="H1197" s="34" t="s">
        <v>362</v>
      </c>
      <c r="I1197" s="26" t="e">
        <f>VLOOKUP($A1192,'CBT Wages'!$B$6:$AE$48,29,0)</f>
        <v>#REF!</v>
      </c>
      <c r="J1197" s="203"/>
      <c r="K1197" s="180"/>
    </row>
    <row r="1198" spans="1:11" ht="14.25" x14ac:dyDescent="0.2">
      <c r="A1198" s="46" t="s">
        <v>363</v>
      </c>
      <c r="B1198" s="50" t="e">
        <f>VLOOKUP($A1192,'CBT Wages'!$B$6:$AE$48,16,0)</f>
        <v>#REF!</v>
      </c>
      <c r="C1198" s="51" t="e">
        <f>VLOOKUP($A1192,'CBT Wages'!$B$6:$AE$48,21,0)</f>
        <v>#REF!</v>
      </c>
      <c r="D1198" s="52"/>
      <c r="E1198" s="38"/>
      <c r="F1198" s="181" t="e">
        <f>SUM(C1198:E1198)</f>
        <v>#REF!</v>
      </c>
      <c r="G1198" s="204"/>
      <c r="H1198" s="36" t="s">
        <v>364</v>
      </c>
      <c r="I1198" s="68" t="e">
        <f>VLOOKUP($A1192,'CBT Wages'!$B$6:$AE$48,28,0)</f>
        <v>#REF!</v>
      </c>
      <c r="J1198" s="205" t="e">
        <f>F1205-I1205</f>
        <v>#REF!</v>
      </c>
      <c r="K1198" s="184"/>
    </row>
    <row r="1199" spans="1:11" x14ac:dyDescent="0.2">
      <c r="A1199" s="46" t="s">
        <v>365</v>
      </c>
      <c r="B1199" s="50" t="e">
        <f>VLOOKUP($A1192,'CBT Wages'!$B$6:$AE$48,17,0)</f>
        <v>#REF!</v>
      </c>
      <c r="C1199" s="51" t="e">
        <f>VLOOKUP($A1192,'CBT Wages'!$B$6:$AE$48,22,0)</f>
        <v>#REF!</v>
      </c>
      <c r="D1199" s="52"/>
      <c r="E1199" s="38"/>
      <c r="F1199" s="181" t="e">
        <f>SUM(C1199:E1199)</f>
        <v>#REF!</v>
      </c>
      <c r="G1199" s="204"/>
      <c r="H1199" s="36" t="s">
        <v>366</v>
      </c>
      <c r="I1199" s="68" t="e">
        <f>VLOOKUP($A1192,'CBT Wages'!$B$6:$AE$48,30,0)</f>
        <v>#REF!</v>
      </c>
      <c r="J1199" s="201" t="s">
        <v>367</v>
      </c>
      <c r="K1199" s="190"/>
    </row>
    <row r="1200" spans="1:11" x14ac:dyDescent="0.2">
      <c r="A1200" s="46" t="s">
        <v>368</v>
      </c>
      <c r="B1200" s="50">
        <v>0</v>
      </c>
      <c r="C1200" s="51">
        <v>0</v>
      </c>
      <c r="D1200" s="52"/>
      <c r="E1200" s="38"/>
      <c r="F1200" s="181">
        <f>SUM(D1200:E1200)</f>
        <v>0</v>
      </c>
      <c r="G1200" s="204"/>
      <c r="H1200" s="36" t="s">
        <v>369</v>
      </c>
      <c r="I1200" s="68"/>
      <c r="J1200" s="198"/>
      <c r="K1200" s="192"/>
    </row>
    <row r="1201" spans="1:11" x14ac:dyDescent="0.2">
      <c r="A1201" s="46" t="s">
        <v>370</v>
      </c>
      <c r="B1201" s="50" t="e">
        <f>VLOOKUP($A1192,'CBT Wages'!$B$6:$AE$48,18,0)</f>
        <v>#REF!</v>
      </c>
      <c r="C1201" s="51" t="e">
        <f>VLOOKUP($A1192,'CBT Wages'!$B$6:$AE$48,23,0)</f>
        <v>#REF!</v>
      </c>
      <c r="D1201" s="52"/>
      <c r="E1201" s="38"/>
      <c r="F1201" s="181" t="e">
        <f>SUM(C1201:E1201)</f>
        <v>#REF!</v>
      </c>
      <c r="G1201" s="204"/>
      <c r="H1201" s="36" t="s">
        <v>371</v>
      </c>
      <c r="I1201" s="68"/>
      <c r="J1201" s="198"/>
      <c r="K1201" s="192"/>
    </row>
    <row r="1202" spans="1:11" x14ac:dyDescent="0.2">
      <c r="A1202" s="46" t="s">
        <v>372</v>
      </c>
      <c r="B1202" s="53">
        <v>0</v>
      </c>
      <c r="C1202" s="51" t="e">
        <f>VLOOKUP($A1192,'CBT Wages'!$B$6:$AE$48,25,0)</f>
        <v>#REF!</v>
      </c>
      <c r="D1202" s="52"/>
      <c r="E1202" s="38"/>
      <c r="F1202" s="181" t="e">
        <f>SUM(C1202:E1202)</f>
        <v>#REF!</v>
      </c>
      <c r="G1202" s="204"/>
      <c r="H1202" s="51"/>
      <c r="I1202" s="68"/>
      <c r="J1202" s="198"/>
      <c r="K1202" s="192"/>
    </row>
    <row r="1203" spans="1:11" x14ac:dyDescent="0.2">
      <c r="A1203" s="46" t="s">
        <v>374</v>
      </c>
      <c r="B1203" s="53">
        <v>0</v>
      </c>
      <c r="C1203" s="51" t="e">
        <f>VLOOKUP($A1192,'CBT Wages'!$B$6:$AE$48,26,0)</f>
        <v>#REF!</v>
      </c>
      <c r="D1203" s="52"/>
      <c r="E1203" s="38"/>
      <c r="F1203" s="181" t="e">
        <f>SUM(C1203:E1203)</f>
        <v>#REF!</v>
      </c>
      <c r="G1203" s="204"/>
      <c r="H1203" s="51"/>
      <c r="I1203" s="68"/>
      <c r="J1203" s="198"/>
      <c r="K1203" s="192"/>
    </row>
    <row r="1204" spans="1:11" x14ac:dyDescent="0.2">
      <c r="A1204" s="54" t="s">
        <v>375</v>
      </c>
      <c r="B1204" s="55"/>
      <c r="C1204" s="185"/>
      <c r="D1204" s="186"/>
      <c r="E1204" s="42"/>
      <c r="F1204" s="185">
        <f>SUM(D1204:E1204)</f>
        <v>0</v>
      </c>
      <c r="G1204" s="208"/>
      <c r="H1204" s="40"/>
      <c r="I1204" s="69"/>
      <c r="J1204" s="212"/>
      <c r="K1204" s="194"/>
    </row>
    <row r="1205" spans="1:11" x14ac:dyDescent="0.2">
      <c r="A1205" s="56" t="s">
        <v>320</v>
      </c>
      <c r="B1205" s="57" t="e">
        <f>SUM(B1197:B1204)</f>
        <v>#REF!</v>
      </c>
      <c r="C1205" s="209" t="e">
        <f>SUM(C1197:D1204)</f>
        <v>#REF!</v>
      </c>
      <c r="D1205" s="210"/>
      <c r="E1205" s="58"/>
      <c r="F1205" s="209" t="e">
        <f>SUM(F1197:F1204)+F1195</f>
        <v>#REF!</v>
      </c>
      <c r="G1205" s="211">
        <f t="shared" ref="G1205" si="74">SUM(G1197:G1204)</f>
        <v>0</v>
      </c>
      <c r="H1205" s="59"/>
      <c r="I1205" s="70" t="e">
        <f>SUM(I1197:I1204)</f>
        <v>#REF!</v>
      </c>
      <c r="J1205" s="57" t="s">
        <v>376</v>
      </c>
      <c r="K1205" s="57" t="e">
        <f>VLOOKUP($A1192,'CBT Wages'!$B$6:$AF$48,6,0)</f>
        <v>#REF!</v>
      </c>
    </row>
    <row r="1207" spans="1:11" ht="15.75" x14ac:dyDescent="0.2">
      <c r="A1207" s="20" t="s">
        <v>337</v>
      </c>
      <c r="B1207" s="21"/>
      <c r="C1207" s="21"/>
      <c r="D1207" s="21"/>
      <c r="E1207" s="167" t="str">
        <f>+$E$1</f>
        <v>Salary Slip Oct 2019</v>
      </c>
      <c r="F1207" s="167"/>
      <c r="G1207" s="167"/>
      <c r="H1207" s="167"/>
      <c r="I1207" s="167"/>
      <c r="J1207" s="167"/>
      <c r="K1207" s="168"/>
    </row>
    <row r="1208" spans="1:11" x14ac:dyDescent="0.2">
      <c r="A1208" s="22"/>
      <c r="C1208" s="23" t="s">
        <v>339</v>
      </c>
      <c r="E1208" s="23"/>
      <c r="F1208" s="23"/>
      <c r="G1208" s="23"/>
      <c r="H1208" s="23"/>
      <c r="I1208" s="23"/>
      <c r="J1208" s="23"/>
      <c r="K1208" s="60"/>
    </row>
    <row r="1209" spans="1:11" x14ac:dyDescent="0.2">
      <c r="A1209" s="24" t="s">
        <v>340</v>
      </c>
      <c r="B1209" s="25" t="s">
        <v>341</v>
      </c>
      <c r="C1209" s="26"/>
      <c r="D1209" s="27" t="s">
        <v>342</v>
      </c>
      <c r="E1209" s="28" t="s">
        <v>343</v>
      </c>
      <c r="F1209" s="28" t="s">
        <v>344</v>
      </c>
      <c r="G1209" s="28" t="s">
        <v>345</v>
      </c>
      <c r="H1209" s="29" t="s">
        <v>346</v>
      </c>
      <c r="I1209" s="61" t="s">
        <v>347</v>
      </c>
      <c r="J1209" s="44"/>
      <c r="K1209" s="62" t="s">
        <v>348</v>
      </c>
    </row>
    <row r="1210" spans="1:11" x14ac:dyDescent="0.2">
      <c r="A1210" s="30" t="e">
        <f>+'CBT Wages'!#REF!</f>
        <v>#REF!</v>
      </c>
      <c r="B1210" s="31" t="e">
        <f>VLOOKUP($A1210,'CBT Wages'!$B$6:$AE$48,8,0)</f>
        <v>#REF!</v>
      </c>
      <c r="C1210" s="26"/>
      <c r="D1210" s="31" t="e">
        <f>VLOOKUP($A1210,'CBT Wages'!$B$6:$AE$48,9,0)</f>
        <v>#REF!</v>
      </c>
      <c r="E1210" s="31" t="e">
        <f>VLOOKUP($A1210,'CBT Wages'!$B$6:$AE$48,10,0)</f>
        <v>#REF!</v>
      </c>
      <c r="F1210" s="31" t="e">
        <f>VLOOKUP($A1210,'CBT Wages'!$B$6:$AE$48,14,0)</f>
        <v>#REF!</v>
      </c>
      <c r="G1210" s="32" t="e">
        <f>VLOOKUP($A1210,'CBT Wages'!$B$6:$AE$48,5,0)</f>
        <v>#REF!</v>
      </c>
      <c r="H1210" s="33" t="s">
        <v>349</v>
      </c>
      <c r="I1210" s="64">
        <v>0</v>
      </c>
      <c r="J1210" s="65"/>
      <c r="K1210" s="64">
        <v>0</v>
      </c>
    </row>
    <row r="1211" spans="1:11" x14ac:dyDescent="0.2">
      <c r="A1211" s="34" t="s">
        <v>350</v>
      </c>
      <c r="B1211" s="31" t="e">
        <f>VLOOKUP($A1210,'CBT Wages'!$B$6:$AE$48,3,0)</f>
        <v>#REF!</v>
      </c>
      <c r="C1211" s="21"/>
      <c r="D1211" s="21"/>
      <c r="E1211" s="35"/>
      <c r="F1211" s="35"/>
      <c r="G1211" s="35"/>
      <c r="H1211" s="213" t="s">
        <v>351</v>
      </c>
      <c r="I1211" s="187">
        <v>0</v>
      </c>
      <c r="J1211" s="206"/>
      <c r="K1211" s="187">
        <v>0</v>
      </c>
    </row>
    <row r="1212" spans="1:11" x14ac:dyDescent="0.2">
      <c r="A1212" s="36" t="s">
        <v>352</v>
      </c>
      <c r="B1212" s="27" t="e">
        <f>VLOOKUP($A1210,'CBT Wages'!$B$6:$AE$48,4,0)</f>
        <v>#REF!</v>
      </c>
      <c r="C1212" s="21"/>
      <c r="D1212" s="21"/>
      <c r="E1212" s="28" t="s">
        <v>322</v>
      </c>
      <c r="F1212" s="37" t="e">
        <f>VLOOKUP($A1210,'CBT OT'!$B$6:$O$429,9,0)</f>
        <v>#REF!</v>
      </c>
      <c r="G1212" s="38"/>
      <c r="H1212" s="194"/>
      <c r="I1212" s="188"/>
      <c r="J1212" s="207"/>
      <c r="K1212" s="188"/>
    </row>
    <row r="1213" spans="1:11" x14ac:dyDescent="0.2">
      <c r="A1213" s="39" t="s">
        <v>353</v>
      </c>
      <c r="B1213" s="40" t="e">
        <f>VLOOKUP($A1210,'CBT Wages'!$B$6:$AR$48,44,0)</f>
        <v>#REF!</v>
      </c>
      <c r="C1213" s="41"/>
      <c r="D1213" s="41"/>
      <c r="E1213" s="35" t="s">
        <v>354</v>
      </c>
      <c r="F1213" s="37" t="e">
        <f>VLOOKUP($A1210,'CBT OT'!$B$6:$V$429,16,0)</f>
        <v>#REF!</v>
      </c>
      <c r="G1213" s="42"/>
      <c r="H1213" s="43" t="s">
        <v>355</v>
      </c>
      <c r="I1213" s="66">
        <v>0</v>
      </c>
      <c r="J1213" s="67"/>
      <c r="K1213" s="66">
        <v>0</v>
      </c>
    </row>
    <row r="1214" spans="1:11" x14ac:dyDescent="0.2">
      <c r="A1214" s="169" t="s">
        <v>356</v>
      </c>
      <c r="B1214" s="197"/>
      <c r="C1214" s="198" t="s">
        <v>357</v>
      </c>
      <c r="D1214" s="192"/>
      <c r="E1214" s="45"/>
      <c r="F1214" s="199" t="s">
        <v>358</v>
      </c>
      <c r="G1214" s="192"/>
      <c r="H1214" s="200" t="s">
        <v>359</v>
      </c>
      <c r="I1214" s="201"/>
      <c r="J1214" s="175" t="s">
        <v>360</v>
      </c>
      <c r="K1214" s="176"/>
    </row>
    <row r="1215" spans="1:11" x14ac:dyDescent="0.2">
      <c r="A1215" s="46" t="s">
        <v>361</v>
      </c>
      <c r="B1215" s="47" t="e">
        <f>VLOOKUP($A1210,'CBT Wages'!$B$6:$AE$48,15,0)</f>
        <v>#REF!</v>
      </c>
      <c r="C1215" s="31" t="e">
        <f>VLOOKUP($A1210,'CBT Wages'!$B$6:$AE$48,20,0)</f>
        <v>#REF!</v>
      </c>
      <c r="D1215" s="48"/>
      <c r="E1215" s="49"/>
      <c r="F1215" s="177" t="e">
        <f>SUM(C1215:E1215)</f>
        <v>#REF!</v>
      </c>
      <c r="G1215" s="202"/>
      <c r="H1215" s="34" t="s">
        <v>362</v>
      </c>
      <c r="I1215" s="26" t="e">
        <f>VLOOKUP($A1210,'CBT Wages'!$B$6:$AE$48,29,0)</f>
        <v>#REF!</v>
      </c>
      <c r="J1215" s="203"/>
      <c r="K1215" s="180"/>
    </row>
    <row r="1216" spans="1:11" ht="14.25" x14ac:dyDescent="0.2">
      <c r="A1216" s="46" t="s">
        <v>363</v>
      </c>
      <c r="B1216" s="50" t="e">
        <f>VLOOKUP($A1210,'CBT Wages'!$B$6:$AE$48,16,0)</f>
        <v>#REF!</v>
      </c>
      <c r="C1216" s="51" t="e">
        <f>VLOOKUP($A1210,'CBT Wages'!$B$6:$AE$48,21,0)</f>
        <v>#REF!</v>
      </c>
      <c r="D1216" s="52"/>
      <c r="E1216" s="38"/>
      <c r="F1216" s="181" t="e">
        <f>SUM(C1216:E1216)</f>
        <v>#REF!</v>
      </c>
      <c r="G1216" s="204"/>
      <c r="H1216" s="36" t="s">
        <v>364</v>
      </c>
      <c r="I1216" s="68" t="e">
        <f>VLOOKUP($A1210,'CBT Wages'!$B$6:$AE$48,28,0)</f>
        <v>#REF!</v>
      </c>
      <c r="J1216" s="205" t="e">
        <f>F1223-I1223</f>
        <v>#REF!</v>
      </c>
      <c r="K1216" s="184"/>
    </row>
    <row r="1217" spans="1:11" x14ac:dyDescent="0.2">
      <c r="A1217" s="46" t="s">
        <v>365</v>
      </c>
      <c r="B1217" s="50" t="e">
        <f>VLOOKUP($A1210,'CBT Wages'!$B$6:$AE$48,17,0)</f>
        <v>#REF!</v>
      </c>
      <c r="C1217" s="51" t="e">
        <f>VLOOKUP($A1210,'CBT Wages'!$B$6:$AE$48,22,0)</f>
        <v>#REF!</v>
      </c>
      <c r="D1217" s="52"/>
      <c r="E1217" s="38"/>
      <c r="F1217" s="181" t="e">
        <f>SUM(C1217:E1217)</f>
        <v>#REF!</v>
      </c>
      <c r="G1217" s="204"/>
      <c r="H1217" s="36" t="s">
        <v>366</v>
      </c>
      <c r="I1217" s="68" t="e">
        <f>VLOOKUP($A1210,'CBT Wages'!$B$6:$AE$48,30,0)</f>
        <v>#REF!</v>
      </c>
      <c r="J1217" s="201" t="s">
        <v>367</v>
      </c>
      <c r="K1217" s="190"/>
    </row>
    <row r="1218" spans="1:11" x14ac:dyDescent="0.2">
      <c r="A1218" s="46" t="s">
        <v>368</v>
      </c>
      <c r="B1218" s="50">
        <v>0</v>
      </c>
      <c r="C1218" s="51">
        <v>0</v>
      </c>
      <c r="D1218" s="52"/>
      <c r="E1218" s="38"/>
      <c r="F1218" s="181">
        <f>SUM(D1218:E1218)</f>
        <v>0</v>
      </c>
      <c r="G1218" s="204"/>
      <c r="H1218" s="36" t="s">
        <v>369</v>
      </c>
      <c r="I1218" s="68"/>
      <c r="J1218" s="198"/>
      <c r="K1218" s="192"/>
    </row>
    <row r="1219" spans="1:11" x14ac:dyDescent="0.2">
      <c r="A1219" s="46" t="s">
        <v>370</v>
      </c>
      <c r="B1219" s="50" t="e">
        <f>VLOOKUP($A1210,'CBT Wages'!$B$6:$AE$48,18,0)</f>
        <v>#REF!</v>
      </c>
      <c r="C1219" s="51" t="e">
        <f>VLOOKUP($A1210,'CBT Wages'!$B$6:$AE$48,23,0)</f>
        <v>#REF!</v>
      </c>
      <c r="D1219" s="52"/>
      <c r="E1219" s="38"/>
      <c r="F1219" s="181" t="e">
        <f>SUM(C1219:E1219)</f>
        <v>#REF!</v>
      </c>
      <c r="G1219" s="204"/>
      <c r="H1219" s="36" t="s">
        <v>371</v>
      </c>
      <c r="I1219" s="68"/>
      <c r="J1219" s="198"/>
      <c r="K1219" s="192"/>
    </row>
    <row r="1220" spans="1:11" x14ac:dyDescent="0.2">
      <c r="A1220" s="46" t="s">
        <v>372</v>
      </c>
      <c r="B1220" s="53">
        <v>0</v>
      </c>
      <c r="C1220" s="51" t="e">
        <f>VLOOKUP($A1210,'CBT Wages'!$B$6:$AE$48,25,0)</f>
        <v>#REF!</v>
      </c>
      <c r="D1220" s="52"/>
      <c r="E1220" s="38"/>
      <c r="F1220" s="181" t="e">
        <f>SUM(C1220:E1220)</f>
        <v>#REF!</v>
      </c>
      <c r="G1220" s="204"/>
      <c r="H1220" s="51"/>
      <c r="I1220" s="68"/>
      <c r="J1220" s="198"/>
      <c r="K1220" s="192"/>
    </row>
    <row r="1221" spans="1:11" x14ac:dyDescent="0.2">
      <c r="A1221" s="46" t="s">
        <v>374</v>
      </c>
      <c r="B1221" s="53">
        <v>0</v>
      </c>
      <c r="C1221" s="51" t="e">
        <f>VLOOKUP($A1210,'CBT Wages'!$B$6:$AE$48,26,0)</f>
        <v>#REF!</v>
      </c>
      <c r="D1221" s="52"/>
      <c r="E1221" s="38"/>
      <c r="F1221" s="181" t="e">
        <f>SUM(C1221:E1221)</f>
        <v>#REF!</v>
      </c>
      <c r="G1221" s="204"/>
      <c r="H1221" s="51"/>
      <c r="I1221" s="68"/>
      <c r="J1221" s="198"/>
      <c r="K1221" s="192"/>
    </row>
    <row r="1222" spans="1:11" x14ac:dyDescent="0.2">
      <c r="A1222" s="54" t="s">
        <v>375</v>
      </c>
      <c r="B1222" s="55"/>
      <c r="C1222" s="185"/>
      <c r="D1222" s="186"/>
      <c r="E1222" s="42"/>
      <c r="F1222" s="185">
        <f>SUM(D1222:E1222)</f>
        <v>0</v>
      </c>
      <c r="G1222" s="208"/>
      <c r="H1222" s="40"/>
      <c r="I1222" s="69"/>
      <c r="J1222" s="212"/>
      <c r="K1222" s="194"/>
    </row>
    <row r="1223" spans="1:11" x14ac:dyDescent="0.2">
      <c r="A1223" s="56" t="s">
        <v>320</v>
      </c>
      <c r="B1223" s="57" t="e">
        <f>SUM(B1215:B1222)</f>
        <v>#REF!</v>
      </c>
      <c r="C1223" s="209" t="e">
        <f>SUM(C1215:D1222)</f>
        <v>#REF!</v>
      </c>
      <c r="D1223" s="210"/>
      <c r="E1223" s="58"/>
      <c r="F1223" s="209" t="e">
        <f>SUM(F1215:F1222)+F1213</f>
        <v>#REF!</v>
      </c>
      <c r="G1223" s="211">
        <f t="shared" ref="G1223" si="75">SUM(G1215:G1222)</f>
        <v>0</v>
      </c>
      <c r="H1223" s="59"/>
      <c r="I1223" s="70" t="e">
        <f>SUM(I1215:I1222)</f>
        <v>#REF!</v>
      </c>
      <c r="J1223" s="57" t="s">
        <v>376</v>
      </c>
      <c r="K1223" s="57" t="e">
        <f>VLOOKUP($A1210,'CBT Wages'!$B$6:$AF$48,6,0)</f>
        <v>#REF!</v>
      </c>
    </row>
    <row r="1225" spans="1:11" ht="15.75" x14ac:dyDescent="0.2">
      <c r="A1225" s="20" t="s">
        <v>337</v>
      </c>
      <c r="B1225" s="21"/>
      <c r="C1225" s="21"/>
      <c r="D1225" s="21"/>
      <c r="E1225" s="167" t="str">
        <f>+$E$1</f>
        <v>Salary Slip Oct 2019</v>
      </c>
      <c r="F1225" s="167"/>
      <c r="G1225" s="167"/>
      <c r="H1225" s="167"/>
      <c r="I1225" s="167"/>
      <c r="J1225" s="167"/>
      <c r="K1225" s="168"/>
    </row>
    <row r="1226" spans="1:11" x14ac:dyDescent="0.2">
      <c r="A1226" s="22"/>
      <c r="C1226" s="23" t="s">
        <v>339</v>
      </c>
      <c r="E1226" s="23"/>
      <c r="F1226" s="23"/>
      <c r="G1226" s="23"/>
      <c r="H1226" s="23"/>
      <c r="I1226" s="23"/>
      <c r="J1226" s="23"/>
      <c r="K1226" s="60"/>
    </row>
    <row r="1227" spans="1:11" x14ac:dyDescent="0.2">
      <c r="A1227" s="24" t="s">
        <v>340</v>
      </c>
      <c r="B1227" s="25" t="s">
        <v>341</v>
      </c>
      <c r="C1227" s="26"/>
      <c r="D1227" s="27" t="s">
        <v>342</v>
      </c>
      <c r="E1227" s="28" t="s">
        <v>343</v>
      </c>
      <c r="F1227" s="28" t="s">
        <v>344</v>
      </c>
      <c r="G1227" s="28" t="s">
        <v>345</v>
      </c>
      <c r="H1227" s="29" t="s">
        <v>346</v>
      </c>
      <c r="I1227" s="61" t="s">
        <v>347</v>
      </c>
      <c r="J1227" s="44"/>
      <c r="K1227" s="62" t="s">
        <v>348</v>
      </c>
    </row>
    <row r="1228" spans="1:11" x14ac:dyDescent="0.2">
      <c r="A1228" s="30" t="e">
        <f>+'CBT Wages'!#REF!</f>
        <v>#REF!</v>
      </c>
      <c r="B1228" s="31" t="e">
        <f>VLOOKUP($A1228,'CBT Wages'!$B$6:$AE$48,8,0)</f>
        <v>#REF!</v>
      </c>
      <c r="C1228" s="26"/>
      <c r="D1228" s="31" t="e">
        <f>VLOOKUP($A1228,'CBT Wages'!$B$6:$AE$48,9,0)</f>
        <v>#REF!</v>
      </c>
      <c r="E1228" s="31" t="e">
        <f>VLOOKUP($A1228,'CBT Wages'!$B$6:$AE$48,10,0)</f>
        <v>#REF!</v>
      </c>
      <c r="F1228" s="31" t="e">
        <f>VLOOKUP($A1228,'CBT Wages'!$B$6:$AE$48,14,0)</f>
        <v>#REF!</v>
      </c>
      <c r="G1228" s="32" t="e">
        <f>VLOOKUP($A1228,'CBT Wages'!$B$6:$AE$48,5,0)</f>
        <v>#REF!</v>
      </c>
      <c r="H1228" s="33" t="s">
        <v>349</v>
      </c>
      <c r="I1228" s="64">
        <v>0</v>
      </c>
      <c r="J1228" s="65"/>
      <c r="K1228" s="64">
        <v>0</v>
      </c>
    </row>
    <row r="1229" spans="1:11" x14ac:dyDescent="0.2">
      <c r="A1229" s="34" t="s">
        <v>350</v>
      </c>
      <c r="B1229" s="31" t="e">
        <f>VLOOKUP($A1228,'CBT Wages'!$B$6:$AE$48,3,0)</f>
        <v>#REF!</v>
      </c>
      <c r="C1229" s="21"/>
      <c r="D1229" s="21"/>
      <c r="E1229" s="35"/>
      <c r="F1229" s="35"/>
      <c r="G1229" s="35"/>
      <c r="H1229" s="213" t="s">
        <v>351</v>
      </c>
      <c r="I1229" s="187">
        <v>0</v>
      </c>
      <c r="J1229" s="206"/>
      <c r="K1229" s="187">
        <v>0</v>
      </c>
    </row>
    <row r="1230" spans="1:11" x14ac:dyDescent="0.2">
      <c r="A1230" s="36" t="s">
        <v>352</v>
      </c>
      <c r="B1230" s="27" t="e">
        <f>VLOOKUP($A1228,'CBT Wages'!$B$6:$AE$48,4,0)</f>
        <v>#REF!</v>
      </c>
      <c r="C1230" s="21"/>
      <c r="D1230" s="21"/>
      <c r="E1230" s="28" t="s">
        <v>322</v>
      </c>
      <c r="F1230" s="37" t="e">
        <f>VLOOKUP($A1228,'CBT OT'!$B$6:$O$429,9,0)</f>
        <v>#REF!</v>
      </c>
      <c r="G1230" s="38"/>
      <c r="H1230" s="194"/>
      <c r="I1230" s="188"/>
      <c r="J1230" s="207"/>
      <c r="K1230" s="188"/>
    </row>
    <row r="1231" spans="1:11" x14ac:dyDescent="0.2">
      <c r="A1231" s="39" t="s">
        <v>353</v>
      </c>
      <c r="B1231" s="40" t="e">
        <f>VLOOKUP($A1228,'CBT Wages'!$B$6:$AR$48,44,0)</f>
        <v>#REF!</v>
      </c>
      <c r="C1231" s="41"/>
      <c r="D1231" s="41"/>
      <c r="E1231" s="35" t="s">
        <v>354</v>
      </c>
      <c r="F1231" s="37" t="e">
        <f>VLOOKUP($A1228,'CBT OT'!$B$6:$V$429,16,0)</f>
        <v>#REF!</v>
      </c>
      <c r="G1231" s="42"/>
      <c r="H1231" s="43" t="s">
        <v>355</v>
      </c>
      <c r="I1231" s="66">
        <v>0</v>
      </c>
      <c r="J1231" s="67"/>
      <c r="K1231" s="66">
        <v>0</v>
      </c>
    </row>
    <row r="1232" spans="1:11" x14ac:dyDescent="0.2">
      <c r="A1232" s="169" t="s">
        <v>356</v>
      </c>
      <c r="B1232" s="197"/>
      <c r="C1232" s="198" t="s">
        <v>357</v>
      </c>
      <c r="D1232" s="192"/>
      <c r="E1232" s="45"/>
      <c r="F1232" s="199" t="s">
        <v>358</v>
      </c>
      <c r="G1232" s="192"/>
      <c r="H1232" s="200" t="s">
        <v>359</v>
      </c>
      <c r="I1232" s="201"/>
      <c r="J1232" s="175" t="s">
        <v>360</v>
      </c>
      <c r="K1232" s="176"/>
    </row>
    <row r="1233" spans="1:11" x14ac:dyDescent="0.2">
      <c r="A1233" s="46" t="s">
        <v>361</v>
      </c>
      <c r="B1233" s="47" t="e">
        <f>VLOOKUP($A1228,'CBT Wages'!$B$6:$AE$48,15,0)</f>
        <v>#REF!</v>
      </c>
      <c r="C1233" s="31" t="e">
        <f>VLOOKUP($A1228,'CBT Wages'!$B$6:$AE$48,20,0)</f>
        <v>#REF!</v>
      </c>
      <c r="D1233" s="48"/>
      <c r="E1233" s="49"/>
      <c r="F1233" s="177" t="e">
        <f>SUM(C1233:E1233)</f>
        <v>#REF!</v>
      </c>
      <c r="G1233" s="202"/>
      <c r="H1233" s="34" t="s">
        <v>362</v>
      </c>
      <c r="I1233" s="26" t="e">
        <f>VLOOKUP($A1228,'CBT Wages'!$B$6:$AE$48,29,0)</f>
        <v>#REF!</v>
      </c>
      <c r="J1233" s="203"/>
      <c r="K1233" s="180"/>
    </row>
    <row r="1234" spans="1:11" ht="14.25" x14ac:dyDescent="0.2">
      <c r="A1234" s="46" t="s">
        <v>363</v>
      </c>
      <c r="B1234" s="50" t="e">
        <f>VLOOKUP($A1228,'CBT Wages'!$B$6:$AE$48,16,0)</f>
        <v>#REF!</v>
      </c>
      <c r="C1234" s="51" t="e">
        <f>VLOOKUP($A1228,'CBT Wages'!$B$6:$AE$48,21,0)</f>
        <v>#REF!</v>
      </c>
      <c r="D1234" s="52"/>
      <c r="E1234" s="38"/>
      <c r="F1234" s="181" t="e">
        <f>SUM(C1234:E1234)</f>
        <v>#REF!</v>
      </c>
      <c r="G1234" s="204"/>
      <c r="H1234" s="36" t="s">
        <v>364</v>
      </c>
      <c r="I1234" s="68" t="e">
        <f>VLOOKUP($A1228,'CBT Wages'!$B$6:$AE$48,28,0)</f>
        <v>#REF!</v>
      </c>
      <c r="J1234" s="205" t="e">
        <f>F1241-I1241</f>
        <v>#REF!</v>
      </c>
      <c r="K1234" s="184"/>
    </row>
    <row r="1235" spans="1:11" x14ac:dyDescent="0.2">
      <c r="A1235" s="46" t="s">
        <v>365</v>
      </c>
      <c r="B1235" s="50" t="e">
        <f>VLOOKUP($A1228,'CBT Wages'!$B$6:$AE$48,17,0)</f>
        <v>#REF!</v>
      </c>
      <c r="C1235" s="51" t="e">
        <f>VLOOKUP($A1228,'CBT Wages'!$B$6:$AE$48,22,0)</f>
        <v>#REF!</v>
      </c>
      <c r="D1235" s="52"/>
      <c r="E1235" s="38"/>
      <c r="F1235" s="181" t="e">
        <f>SUM(C1235:E1235)</f>
        <v>#REF!</v>
      </c>
      <c r="G1235" s="204"/>
      <c r="H1235" s="36" t="s">
        <v>366</v>
      </c>
      <c r="I1235" s="68" t="e">
        <f>VLOOKUP($A1228,'CBT Wages'!$B$6:$AE$48,30,0)</f>
        <v>#REF!</v>
      </c>
      <c r="J1235" s="201" t="s">
        <v>367</v>
      </c>
      <c r="K1235" s="190"/>
    </row>
    <row r="1236" spans="1:11" x14ac:dyDescent="0.2">
      <c r="A1236" s="46" t="s">
        <v>368</v>
      </c>
      <c r="B1236" s="50">
        <v>0</v>
      </c>
      <c r="C1236" s="51">
        <v>0</v>
      </c>
      <c r="D1236" s="52"/>
      <c r="E1236" s="38"/>
      <c r="F1236" s="181">
        <f>SUM(D1236:E1236)</f>
        <v>0</v>
      </c>
      <c r="G1236" s="204"/>
      <c r="H1236" s="36" t="s">
        <v>369</v>
      </c>
      <c r="I1236" s="68"/>
      <c r="J1236" s="198"/>
      <c r="K1236" s="192"/>
    </row>
    <row r="1237" spans="1:11" x14ac:dyDescent="0.2">
      <c r="A1237" s="46" t="s">
        <v>370</v>
      </c>
      <c r="B1237" s="50" t="e">
        <f>VLOOKUP($A1228,'CBT Wages'!$B$6:$AE$48,18,0)</f>
        <v>#REF!</v>
      </c>
      <c r="C1237" s="51" t="e">
        <f>VLOOKUP($A1228,'CBT Wages'!$B$6:$AE$48,23,0)</f>
        <v>#REF!</v>
      </c>
      <c r="D1237" s="52"/>
      <c r="E1237" s="38"/>
      <c r="F1237" s="181" t="e">
        <f>SUM(C1237:E1237)</f>
        <v>#REF!</v>
      </c>
      <c r="G1237" s="204"/>
      <c r="H1237" s="36" t="s">
        <v>371</v>
      </c>
      <c r="I1237" s="68"/>
      <c r="J1237" s="198"/>
      <c r="K1237" s="192"/>
    </row>
    <row r="1238" spans="1:11" x14ac:dyDescent="0.2">
      <c r="A1238" s="46" t="s">
        <v>372</v>
      </c>
      <c r="B1238" s="53">
        <v>0</v>
      </c>
      <c r="C1238" s="51" t="e">
        <f>VLOOKUP($A1228,'CBT Wages'!$B$6:$AE$48,25,0)</f>
        <v>#REF!</v>
      </c>
      <c r="D1238" s="52"/>
      <c r="E1238" s="38"/>
      <c r="F1238" s="181" t="e">
        <f>SUM(C1238:E1238)</f>
        <v>#REF!</v>
      </c>
      <c r="G1238" s="204"/>
      <c r="H1238" s="51"/>
      <c r="I1238" s="68"/>
      <c r="J1238" s="198"/>
      <c r="K1238" s="192"/>
    </row>
    <row r="1239" spans="1:11" x14ac:dyDescent="0.2">
      <c r="A1239" s="46" t="s">
        <v>374</v>
      </c>
      <c r="B1239" s="53">
        <v>0</v>
      </c>
      <c r="C1239" s="51" t="e">
        <f>VLOOKUP($A1228,'CBT Wages'!$B$6:$AE$48,26,0)</f>
        <v>#REF!</v>
      </c>
      <c r="D1239" s="52"/>
      <c r="E1239" s="38"/>
      <c r="F1239" s="181" t="e">
        <f>SUM(C1239:E1239)</f>
        <v>#REF!</v>
      </c>
      <c r="G1239" s="204"/>
      <c r="H1239" s="51"/>
      <c r="I1239" s="68"/>
      <c r="J1239" s="198"/>
      <c r="K1239" s="192"/>
    </row>
    <row r="1240" spans="1:11" x14ac:dyDescent="0.2">
      <c r="A1240" s="54" t="s">
        <v>375</v>
      </c>
      <c r="B1240" s="55"/>
      <c r="C1240" s="185"/>
      <c r="D1240" s="186"/>
      <c r="E1240" s="42"/>
      <c r="F1240" s="185">
        <f>SUM(D1240:E1240)</f>
        <v>0</v>
      </c>
      <c r="G1240" s="208"/>
      <c r="H1240" s="40"/>
      <c r="I1240" s="69"/>
      <c r="J1240" s="212"/>
      <c r="K1240" s="194"/>
    </row>
    <row r="1241" spans="1:11" x14ac:dyDescent="0.2">
      <c r="A1241" s="56" t="s">
        <v>320</v>
      </c>
      <c r="B1241" s="57" t="e">
        <f>SUM(B1233:B1240)</f>
        <v>#REF!</v>
      </c>
      <c r="C1241" s="209" t="e">
        <f>SUM(C1233:D1240)</f>
        <v>#REF!</v>
      </c>
      <c r="D1241" s="210"/>
      <c r="E1241" s="58"/>
      <c r="F1241" s="209" t="e">
        <f>SUM(F1233:F1240)+F1231</f>
        <v>#REF!</v>
      </c>
      <c r="G1241" s="211">
        <f t="shared" ref="G1241" si="76">SUM(G1233:G1240)</f>
        <v>0</v>
      </c>
      <c r="H1241" s="59"/>
      <c r="I1241" s="70" t="e">
        <f>SUM(I1233:I1240)</f>
        <v>#REF!</v>
      </c>
      <c r="J1241" s="57" t="s">
        <v>376</v>
      </c>
      <c r="K1241" s="57" t="e">
        <f>VLOOKUP($A1228,'CBT Wages'!$B$6:$AF$48,6,0)</f>
        <v>#REF!</v>
      </c>
    </row>
    <row r="1243" spans="1:11" ht="15.75" x14ac:dyDescent="0.2">
      <c r="A1243" s="20" t="s">
        <v>337</v>
      </c>
      <c r="B1243" s="21"/>
      <c r="C1243" s="21"/>
      <c r="D1243" s="21"/>
      <c r="E1243" s="167" t="str">
        <f>+$E$1</f>
        <v>Salary Slip Oct 2019</v>
      </c>
      <c r="F1243" s="167"/>
      <c r="G1243" s="167"/>
      <c r="H1243" s="167"/>
      <c r="I1243" s="167"/>
      <c r="J1243" s="167"/>
      <c r="K1243" s="168"/>
    </row>
    <row r="1244" spans="1:11" x14ac:dyDescent="0.2">
      <c r="A1244" s="22"/>
      <c r="C1244" s="23" t="s">
        <v>339</v>
      </c>
      <c r="E1244" s="23"/>
      <c r="F1244" s="23"/>
      <c r="G1244" s="23"/>
      <c r="H1244" s="23"/>
      <c r="I1244" s="23"/>
      <c r="J1244" s="23"/>
      <c r="K1244" s="60"/>
    </row>
    <row r="1245" spans="1:11" x14ac:dyDescent="0.2">
      <c r="A1245" s="24" t="s">
        <v>340</v>
      </c>
      <c r="B1245" s="25" t="s">
        <v>341</v>
      </c>
      <c r="C1245" s="26"/>
      <c r="D1245" s="27" t="s">
        <v>342</v>
      </c>
      <c r="E1245" s="28" t="s">
        <v>343</v>
      </c>
      <c r="F1245" s="28" t="s">
        <v>344</v>
      </c>
      <c r="G1245" s="28" t="s">
        <v>345</v>
      </c>
      <c r="H1245" s="29" t="s">
        <v>346</v>
      </c>
      <c r="I1245" s="61" t="s">
        <v>347</v>
      </c>
      <c r="J1245" s="44"/>
      <c r="K1245" s="62" t="s">
        <v>348</v>
      </c>
    </row>
    <row r="1246" spans="1:11" x14ac:dyDescent="0.2">
      <c r="A1246" s="30" t="e">
        <f>+'CBT Wages'!#REF!</f>
        <v>#REF!</v>
      </c>
      <c r="B1246" s="31" t="e">
        <f>VLOOKUP($A1246,'CBT Wages'!$B$6:$AE$48,8,0)</f>
        <v>#REF!</v>
      </c>
      <c r="C1246" s="26"/>
      <c r="D1246" s="31" t="e">
        <f>VLOOKUP($A1246,'CBT Wages'!$B$6:$AE$48,9,0)</f>
        <v>#REF!</v>
      </c>
      <c r="E1246" s="31" t="e">
        <f>VLOOKUP($A1246,'CBT Wages'!$B$6:$AE$48,10,0)</f>
        <v>#REF!</v>
      </c>
      <c r="F1246" s="31" t="e">
        <f>VLOOKUP($A1246,'CBT Wages'!$B$6:$AE$48,14,0)</f>
        <v>#REF!</v>
      </c>
      <c r="G1246" s="32" t="e">
        <f>VLOOKUP($A1246,'CBT Wages'!$B$6:$AE$48,5,0)</f>
        <v>#REF!</v>
      </c>
      <c r="H1246" s="33" t="s">
        <v>349</v>
      </c>
      <c r="I1246" s="64">
        <v>0</v>
      </c>
      <c r="J1246" s="65"/>
      <c r="K1246" s="64">
        <v>0</v>
      </c>
    </row>
    <row r="1247" spans="1:11" x14ac:dyDescent="0.2">
      <c r="A1247" s="34" t="s">
        <v>350</v>
      </c>
      <c r="B1247" s="31" t="e">
        <f>VLOOKUP($A1246,'CBT Wages'!$B$6:$AE$48,3,0)</f>
        <v>#REF!</v>
      </c>
      <c r="C1247" s="21"/>
      <c r="D1247" s="21"/>
      <c r="E1247" s="35"/>
      <c r="F1247" s="35"/>
      <c r="G1247" s="35"/>
      <c r="H1247" s="213" t="s">
        <v>351</v>
      </c>
      <c r="I1247" s="187">
        <v>0</v>
      </c>
      <c r="J1247" s="206"/>
      <c r="K1247" s="187">
        <v>0</v>
      </c>
    </row>
    <row r="1248" spans="1:11" x14ac:dyDescent="0.2">
      <c r="A1248" s="36" t="s">
        <v>352</v>
      </c>
      <c r="B1248" s="27" t="e">
        <f>VLOOKUP($A1246,'CBT Wages'!$B$6:$AE$48,4,0)</f>
        <v>#REF!</v>
      </c>
      <c r="C1248" s="21"/>
      <c r="D1248" s="21"/>
      <c r="E1248" s="28" t="s">
        <v>322</v>
      </c>
      <c r="F1248" s="37" t="e">
        <f>VLOOKUP($A1246,'CBT OT'!$B$6:$O$429,9,0)</f>
        <v>#REF!</v>
      </c>
      <c r="G1248" s="38"/>
      <c r="H1248" s="194"/>
      <c r="I1248" s="188"/>
      <c r="J1248" s="207"/>
      <c r="K1248" s="188"/>
    </row>
    <row r="1249" spans="1:11" x14ac:dyDescent="0.2">
      <c r="A1249" s="39" t="s">
        <v>353</v>
      </c>
      <c r="B1249" s="40" t="e">
        <f>VLOOKUP($A1246,'CBT Wages'!$B$6:$AR$48,44,0)</f>
        <v>#REF!</v>
      </c>
      <c r="C1249" s="41"/>
      <c r="D1249" s="41"/>
      <c r="E1249" s="35" t="s">
        <v>354</v>
      </c>
      <c r="F1249" s="37" t="e">
        <f>VLOOKUP($A1246,'CBT OT'!$B$6:$V$429,16,0)</f>
        <v>#REF!</v>
      </c>
      <c r="G1249" s="42"/>
      <c r="H1249" s="43" t="s">
        <v>355</v>
      </c>
      <c r="I1249" s="66">
        <v>0</v>
      </c>
      <c r="J1249" s="67"/>
      <c r="K1249" s="66">
        <v>0</v>
      </c>
    </row>
    <row r="1250" spans="1:11" x14ac:dyDescent="0.2">
      <c r="A1250" s="169" t="s">
        <v>356</v>
      </c>
      <c r="B1250" s="197"/>
      <c r="C1250" s="198" t="s">
        <v>357</v>
      </c>
      <c r="D1250" s="192"/>
      <c r="E1250" s="45"/>
      <c r="F1250" s="199" t="s">
        <v>358</v>
      </c>
      <c r="G1250" s="192"/>
      <c r="H1250" s="200" t="s">
        <v>359</v>
      </c>
      <c r="I1250" s="201"/>
      <c r="J1250" s="175" t="s">
        <v>360</v>
      </c>
      <c r="K1250" s="176"/>
    </row>
    <row r="1251" spans="1:11" x14ac:dyDescent="0.2">
      <c r="A1251" s="46" t="s">
        <v>361</v>
      </c>
      <c r="B1251" s="47" t="e">
        <f>VLOOKUP($A1246,'CBT Wages'!$B$6:$AE$48,15,0)</f>
        <v>#REF!</v>
      </c>
      <c r="C1251" s="31" t="e">
        <f>VLOOKUP($A1246,'CBT Wages'!$B$6:$AE$48,20,0)</f>
        <v>#REF!</v>
      </c>
      <c r="D1251" s="48"/>
      <c r="E1251" s="49"/>
      <c r="F1251" s="177" t="e">
        <f>SUM(C1251:E1251)</f>
        <v>#REF!</v>
      </c>
      <c r="G1251" s="202"/>
      <c r="H1251" s="34" t="s">
        <v>362</v>
      </c>
      <c r="I1251" s="26" t="e">
        <f>VLOOKUP($A1246,'CBT Wages'!$B$6:$AE$48,29,0)</f>
        <v>#REF!</v>
      </c>
      <c r="J1251" s="203"/>
      <c r="K1251" s="180"/>
    </row>
    <row r="1252" spans="1:11" ht="14.25" x14ac:dyDescent="0.2">
      <c r="A1252" s="46" t="s">
        <v>363</v>
      </c>
      <c r="B1252" s="50" t="e">
        <f>VLOOKUP($A1246,'CBT Wages'!$B$6:$AE$48,16,0)</f>
        <v>#REF!</v>
      </c>
      <c r="C1252" s="51" t="e">
        <f>VLOOKUP($A1246,'CBT Wages'!$B$6:$AE$48,21,0)</f>
        <v>#REF!</v>
      </c>
      <c r="D1252" s="52"/>
      <c r="E1252" s="38"/>
      <c r="F1252" s="181" t="e">
        <f>SUM(C1252:E1252)</f>
        <v>#REF!</v>
      </c>
      <c r="G1252" s="204"/>
      <c r="H1252" s="36" t="s">
        <v>364</v>
      </c>
      <c r="I1252" s="68" t="e">
        <f>VLOOKUP($A1246,'CBT Wages'!$B$6:$AE$48,28,0)</f>
        <v>#REF!</v>
      </c>
      <c r="J1252" s="205" t="e">
        <f>F1259-I1259</f>
        <v>#REF!</v>
      </c>
      <c r="K1252" s="184"/>
    </row>
    <row r="1253" spans="1:11" x14ac:dyDescent="0.2">
      <c r="A1253" s="46" t="s">
        <v>365</v>
      </c>
      <c r="B1253" s="50" t="e">
        <f>VLOOKUP($A1246,'CBT Wages'!$B$6:$AE$48,17,0)</f>
        <v>#REF!</v>
      </c>
      <c r="C1253" s="51" t="e">
        <f>VLOOKUP($A1246,'CBT Wages'!$B$6:$AE$48,22,0)</f>
        <v>#REF!</v>
      </c>
      <c r="D1253" s="52"/>
      <c r="E1253" s="38"/>
      <c r="F1253" s="181" t="e">
        <f>SUM(C1253:E1253)</f>
        <v>#REF!</v>
      </c>
      <c r="G1253" s="204"/>
      <c r="H1253" s="36" t="s">
        <v>366</v>
      </c>
      <c r="I1253" s="68" t="e">
        <f>VLOOKUP($A1246,'CBT Wages'!$B$6:$AE$48,30,0)</f>
        <v>#REF!</v>
      </c>
      <c r="J1253" s="201" t="s">
        <v>367</v>
      </c>
      <c r="K1253" s="190"/>
    </row>
    <row r="1254" spans="1:11" x14ac:dyDescent="0.2">
      <c r="A1254" s="46" t="s">
        <v>368</v>
      </c>
      <c r="B1254" s="50">
        <v>0</v>
      </c>
      <c r="C1254" s="51">
        <v>0</v>
      </c>
      <c r="D1254" s="52"/>
      <c r="E1254" s="38"/>
      <c r="F1254" s="181">
        <f>SUM(D1254:E1254)</f>
        <v>0</v>
      </c>
      <c r="G1254" s="204"/>
      <c r="H1254" s="36" t="s">
        <v>369</v>
      </c>
      <c r="I1254" s="68"/>
      <c r="J1254" s="198"/>
      <c r="K1254" s="192"/>
    </row>
    <row r="1255" spans="1:11" x14ac:dyDescent="0.2">
      <c r="A1255" s="46" t="s">
        <v>370</v>
      </c>
      <c r="B1255" s="50" t="e">
        <f>VLOOKUP($A1246,'CBT Wages'!$B$6:$AE$48,18,0)</f>
        <v>#REF!</v>
      </c>
      <c r="C1255" s="51" t="e">
        <f>VLOOKUP($A1246,'CBT Wages'!$B$6:$AE$48,23,0)</f>
        <v>#REF!</v>
      </c>
      <c r="D1255" s="52"/>
      <c r="E1255" s="38"/>
      <c r="F1255" s="181" t="e">
        <f>SUM(C1255:E1255)</f>
        <v>#REF!</v>
      </c>
      <c r="G1255" s="204"/>
      <c r="H1255" s="36" t="s">
        <v>371</v>
      </c>
      <c r="I1255" s="68"/>
      <c r="J1255" s="198"/>
      <c r="K1255" s="192"/>
    </row>
    <row r="1256" spans="1:11" x14ac:dyDescent="0.2">
      <c r="A1256" s="46" t="s">
        <v>372</v>
      </c>
      <c r="B1256" s="53">
        <v>0</v>
      </c>
      <c r="C1256" s="51" t="e">
        <f>VLOOKUP($A1246,'CBT Wages'!$B$6:$AE$48,25,0)</f>
        <v>#REF!</v>
      </c>
      <c r="D1256" s="52"/>
      <c r="E1256" s="38"/>
      <c r="F1256" s="181" t="e">
        <f>SUM(C1256:E1256)</f>
        <v>#REF!</v>
      </c>
      <c r="G1256" s="204"/>
      <c r="H1256" s="51"/>
      <c r="I1256" s="68"/>
      <c r="J1256" s="198"/>
      <c r="K1256" s="192"/>
    </row>
    <row r="1257" spans="1:11" x14ac:dyDescent="0.2">
      <c r="A1257" s="46" t="s">
        <v>374</v>
      </c>
      <c r="B1257" s="53">
        <v>0</v>
      </c>
      <c r="C1257" s="51" t="e">
        <f>VLOOKUP($A1246,'CBT Wages'!$B$6:$AE$48,26,0)</f>
        <v>#REF!</v>
      </c>
      <c r="D1257" s="52"/>
      <c r="E1257" s="38"/>
      <c r="F1257" s="181" t="e">
        <f>SUM(C1257:E1257)</f>
        <v>#REF!</v>
      </c>
      <c r="G1257" s="204"/>
      <c r="H1257" s="51"/>
      <c r="I1257" s="68"/>
      <c r="J1257" s="198"/>
      <c r="K1257" s="192"/>
    </row>
    <row r="1258" spans="1:11" x14ac:dyDescent="0.2">
      <c r="A1258" s="54" t="s">
        <v>375</v>
      </c>
      <c r="B1258" s="55"/>
      <c r="C1258" s="185"/>
      <c r="D1258" s="186"/>
      <c r="E1258" s="42"/>
      <c r="F1258" s="185">
        <f>SUM(D1258:E1258)</f>
        <v>0</v>
      </c>
      <c r="G1258" s="208"/>
      <c r="H1258" s="40"/>
      <c r="I1258" s="69"/>
      <c r="J1258" s="212"/>
      <c r="K1258" s="194"/>
    </row>
    <row r="1259" spans="1:11" x14ac:dyDescent="0.2">
      <c r="A1259" s="56" t="s">
        <v>320</v>
      </c>
      <c r="B1259" s="57" t="e">
        <f>SUM(B1251:B1258)</f>
        <v>#REF!</v>
      </c>
      <c r="C1259" s="209" t="e">
        <f>SUM(C1251:D1258)</f>
        <v>#REF!</v>
      </c>
      <c r="D1259" s="210"/>
      <c r="E1259" s="58"/>
      <c r="F1259" s="209" t="e">
        <f>SUM(F1251:F1258)+F1249</f>
        <v>#REF!</v>
      </c>
      <c r="G1259" s="211">
        <f t="shared" ref="G1259" si="77">SUM(G1251:G1258)</f>
        <v>0</v>
      </c>
      <c r="H1259" s="59"/>
      <c r="I1259" s="70" t="e">
        <f>SUM(I1251:I1258)</f>
        <v>#REF!</v>
      </c>
      <c r="J1259" s="57" t="s">
        <v>376</v>
      </c>
      <c r="K1259" s="57" t="e">
        <f>VLOOKUP($A1246,'CBT Wages'!$B$6:$AF$48,6,0)</f>
        <v>#REF!</v>
      </c>
    </row>
    <row r="1261" spans="1:11" ht="15.75" x14ac:dyDescent="0.2">
      <c r="A1261" s="20" t="s">
        <v>337</v>
      </c>
      <c r="B1261" s="21"/>
      <c r="C1261" s="21"/>
      <c r="D1261" s="21"/>
      <c r="E1261" s="167" t="str">
        <f>+$E$1</f>
        <v>Salary Slip Oct 2019</v>
      </c>
      <c r="F1261" s="167"/>
      <c r="G1261" s="167"/>
      <c r="H1261" s="167"/>
      <c r="I1261" s="167"/>
      <c r="J1261" s="167"/>
      <c r="K1261" s="168"/>
    </row>
    <row r="1262" spans="1:11" x14ac:dyDescent="0.2">
      <c r="A1262" s="22"/>
      <c r="C1262" s="23" t="s">
        <v>339</v>
      </c>
      <c r="E1262" s="23"/>
      <c r="F1262" s="23"/>
      <c r="G1262" s="23"/>
      <c r="H1262" s="23"/>
      <c r="I1262" s="23"/>
      <c r="J1262" s="23"/>
      <c r="K1262" s="60"/>
    </row>
    <row r="1263" spans="1:11" x14ac:dyDescent="0.2">
      <c r="A1263" s="24" t="s">
        <v>340</v>
      </c>
      <c r="B1263" s="25" t="s">
        <v>341</v>
      </c>
      <c r="C1263" s="26"/>
      <c r="D1263" s="27" t="s">
        <v>342</v>
      </c>
      <c r="E1263" s="28" t="s">
        <v>343</v>
      </c>
      <c r="F1263" s="28" t="s">
        <v>344</v>
      </c>
      <c r="G1263" s="28" t="s">
        <v>345</v>
      </c>
      <c r="H1263" s="29" t="s">
        <v>346</v>
      </c>
      <c r="I1263" s="61" t="s">
        <v>347</v>
      </c>
      <c r="J1263" s="44"/>
      <c r="K1263" s="62" t="s">
        <v>348</v>
      </c>
    </row>
    <row r="1264" spans="1:11" x14ac:dyDescent="0.2">
      <c r="A1264" s="30" t="e">
        <f>+'CBT Wages'!#REF!</f>
        <v>#REF!</v>
      </c>
      <c r="B1264" s="31" t="e">
        <f>VLOOKUP($A1264,'CBT Wages'!$B$6:$AE$48,8,0)</f>
        <v>#REF!</v>
      </c>
      <c r="C1264" s="26"/>
      <c r="D1264" s="31" t="e">
        <f>VLOOKUP($A1264,'CBT Wages'!$B$6:$AE$48,9,0)</f>
        <v>#REF!</v>
      </c>
      <c r="E1264" s="31" t="e">
        <f>VLOOKUP($A1264,'CBT Wages'!$B$6:$AE$48,10,0)</f>
        <v>#REF!</v>
      </c>
      <c r="F1264" s="31" t="e">
        <f>VLOOKUP($A1264,'CBT Wages'!$B$6:$AE$48,14,0)</f>
        <v>#REF!</v>
      </c>
      <c r="G1264" s="32" t="e">
        <f>VLOOKUP($A1264,'CBT Wages'!$B$6:$AE$48,5,0)</f>
        <v>#REF!</v>
      </c>
      <c r="H1264" s="33" t="s">
        <v>349</v>
      </c>
      <c r="I1264" s="64">
        <v>0</v>
      </c>
      <c r="J1264" s="65"/>
      <c r="K1264" s="64">
        <v>0</v>
      </c>
    </row>
    <row r="1265" spans="1:11" x14ac:dyDescent="0.2">
      <c r="A1265" s="34" t="s">
        <v>350</v>
      </c>
      <c r="B1265" s="31" t="e">
        <f>VLOOKUP($A1264,'CBT Wages'!$B$6:$AE$48,3,0)</f>
        <v>#REF!</v>
      </c>
      <c r="C1265" s="21"/>
      <c r="D1265" s="21"/>
      <c r="E1265" s="35"/>
      <c r="F1265" s="35"/>
      <c r="G1265" s="35"/>
      <c r="H1265" s="213" t="s">
        <v>351</v>
      </c>
      <c r="I1265" s="187">
        <v>0</v>
      </c>
      <c r="J1265" s="206"/>
      <c r="K1265" s="187">
        <v>0</v>
      </c>
    </row>
    <row r="1266" spans="1:11" x14ac:dyDescent="0.2">
      <c r="A1266" s="36" t="s">
        <v>352</v>
      </c>
      <c r="B1266" s="27" t="e">
        <f>VLOOKUP($A1264,'CBT Wages'!$B$6:$AE$48,4,0)</f>
        <v>#REF!</v>
      </c>
      <c r="C1266" s="21"/>
      <c r="D1266" s="21"/>
      <c r="E1266" s="28" t="s">
        <v>322</v>
      </c>
      <c r="F1266" s="37" t="e">
        <f>VLOOKUP($A1264,'CBT OT'!$B$6:$O$429,9,0)</f>
        <v>#REF!</v>
      </c>
      <c r="G1266" s="38"/>
      <c r="H1266" s="194"/>
      <c r="I1266" s="188"/>
      <c r="J1266" s="207"/>
      <c r="K1266" s="188"/>
    </row>
    <row r="1267" spans="1:11" x14ac:dyDescent="0.2">
      <c r="A1267" s="39" t="s">
        <v>353</v>
      </c>
      <c r="B1267" s="40" t="e">
        <f>VLOOKUP($A1264,'CBT Wages'!$B$6:$AR$48,44,0)</f>
        <v>#REF!</v>
      </c>
      <c r="C1267" s="41"/>
      <c r="D1267" s="41"/>
      <c r="E1267" s="35" t="s">
        <v>354</v>
      </c>
      <c r="F1267" s="37" t="e">
        <f>VLOOKUP($A1264,'CBT OT'!$B$6:$V$429,16,0)</f>
        <v>#REF!</v>
      </c>
      <c r="G1267" s="42"/>
      <c r="H1267" s="43" t="s">
        <v>355</v>
      </c>
      <c r="I1267" s="66">
        <v>0</v>
      </c>
      <c r="J1267" s="67"/>
      <c r="K1267" s="66">
        <v>0</v>
      </c>
    </row>
    <row r="1268" spans="1:11" x14ac:dyDescent="0.2">
      <c r="A1268" s="169" t="s">
        <v>356</v>
      </c>
      <c r="B1268" s="197"/>
      <c r="C1268" s="198" t="s">
        <v>357</v>
      </c>
      <c r="D1268" s="192"/>
      <c r="E1268" s="45"/>
      <c r="F1268" s="199" t="s">
        <v>358</v>
      </c>
      <c r="G1268" s="192"/>
      <c r="H1268" s="200" t="s">
        <v>359</v>
      </c>
      <c r="I1268" s="201"/>
      <c r="J1268" s="175" t="s">
        <v>360</v>
      </c>
      <c r="K1268" s="176"/>
    </row>
    <row r="1269" spans="1:11" x14ac:dyDescent="0.2">
      <c r="A1269" s="46" t="s">
        <v>361</v>
      </c>
      <c r="B1269" s="47" t="e">
        <f>VLOOKUP($A1264,'CBT Wages'!$B$6:$AE$48,15,0)</f>
        <v>#REF!</v>
      </c>
      <c r="C1269" s="31" t="e">
        <f>VLOOKUP($A1264,'CBT Wages'!$B$6:$AE$48,20,0)</f>
        <v>#REF!</v>
      </c>
      <c r="D1269" s="48"/>
      <c r="E1269" s="49"/>
      <c r="F1269" s="177" t="e">
        <f>SUM(C1269:E1269)</f>
        <v>#REF!</v>
      </c>
      <c r="G1269" s="202"/>
      <c r="H1269" s="34" t="s">
        <v>362</v>
      </c>
      <c r="I1269" s="26" t="e">
        <f>VLOOKUP($A1264,'CBT Wages'!$B$6:$AE$48,29,0)</f>
        <v>#REF!</v>
      </c>
      <c r="J1269" s="203"/>
      <c r="K1269" s="180"/>
    </row>
    <row r="1270" spans="1:11" ht="14.25" x14ac:dyDescent="0.2">
      <c r="A1270" s="46" t="s">
        <v>363</v>
      </c>
      <c r="B1270" s="50" t="e">
        <f>VLOOKUP($A1264,'CBT Wages'!$B$6:$AE$48,16,0)</f>
        <v>#REF!</v>
      </c>
      <c r="C1270" s="51" t="e">
        <f>VLOOKUP($A1264,'CBT Wages'!$B$6:$AE$48,21,0)</f>
        <v>#REF!</v>
      </c>
      <c r="D1270" s="52"/>
      <c r="E1270" s="38"/>
      <c r="F1270" s="181" t="e">
        <f>SUM(C1270:E1270)</f>
        <v>#REF!</v>
      </c>
      <c r="G1270" s="204"/>
      <c r="H1270" s="36" t="s">
        <v>364</v>
      </c>
      <c r="I1270" s="68" t="e">
        <f>VLOOKUP($A1264,'CBT Wages'!$B$6:$AE$48,28,0)</f>
        <v>#REF!</v>
      </c>
      <c r="J1270" s="205" t="e">
        <f>F1277-I1277</f>
        <v>#REF!</v>
      </c>
      <c r="K1270" s="184"/>
    </row>
    <row r="1271" spans="1:11" x14ac:dyDescent="0.2">
      <c r="A1271" s="46" t="s">
        <v>365</v>
      </c>
      <c r="B1271" s="50" t="e">
        <f>VLOOKUP($A1264,'CBT Wages'!$B$6:$AE$48,17,0)</f>
        <v>#REF!</v>
      </c>
      <c r="C1271" s="51" t="e">
        <f>VLOOKUP($A1264,'CBT Wages'!$B$6:$AE$48,22,0)</f>
        <v>#REF!</v>
      </c>
      <c r="D1271" s="52"/>
      <c r="E1271" s="38"/>
      <c r="F1271" s="181" t="e">
        <f>SUM(C1271:E1271)</f>
        <v>#REF!</v>
      </c>
      <c r="G1271" s="204"/>
      <c r="H1271" s="36" t="s">
        <v>366</v>
      </c>
      <c r="I1271" s="68" t="e">
        <f>VLOOKUP($A1264,'CBT Wages'!$B$6:$AE$48,30,0)</f>
        <v>#REF!</v>
      </c>
      <c r="J1271" s="201" t="s">
        <v>367</v>
      </c>
      <c r="K1271" s="190"/>
    </row>
    <row r="1272" spans="1:11" x14ac:dyDescent="0.2">
      <c r="A1272" s="46" t="s">
        <v>368</v>
      </c>
      <c r="B1272" s="50">
        <v>0</v>
      </c>
      <c r="C1272" s="51">
        <v>0</v>
      </c>
      <c r="D1272" s="52"/>
      <c r="E1272" s="38"/>
      <c r="F1272" s="181">
        <f>SUM(D1272:E1272)</f>
        <v>0</v>
      </c>
      <c r="G1272" s="204"/>
      <c r="H1272" s="36" t="s">
        <v>369</v>
      </c>
      <c r="I1272" s="68"/>
      <c r="J1272" s="198"/>
      <c r="K1272" s="192"/>
    </row>
    <row r="1273" spans="1:11" x14ac:dyDescent="0.2">
      <c r="A1273" s="46" t="s">
        <v>370</v>
      </c>
      <c r="B1273" s="50" t="e">
        <f>VLOOKUP($A1264,'CBT Wages'!$B$6:$AE$48,18,0)</f>
        <v>#REF!</v>
      </c>
      <c r="C1273" s="51" t="e">
        <f>VLOOKUP($A1264,'CBT Wages'!$B$6:$AE$48,23,0)</f>
        <v>#REF!</v>
      </c>
      <c r="D1273" s="52"/>
      <c r="E1273" s="38"/>
      <c r="F1273" s="181" t="e">
        <f>SUM(C1273:E1273)</f>
        <v>#REF!</v>
      </c>
      <c r="G1273" s="204"/>
      <c r="H1273" s="36" t="s">
        <v>371</v>
      </c>
      <c r="I1273" s="68"/>
      <c r="J1273" s="198"/>
      <c r="K1273" s="192"/>
    </row>
    <row r="1274" spans="1:11" x14ac:dyDescent="0.2">
      <c r="A1274" s="46" t="s">
        <v>372</v>
      </c>
      <c r="B1274" s="53">
        <v>0</v>
      </c>
      <c r="C1274" s="51" t="e">
        <f>VLOOKUP($A1264,'CBT Wages'!$B$6:$AE$48,25,0)</f>
        <v>#REF!</v>
      </c>
      <c r="D1274" s="52"/>
      <c r="E1274" s="38"/>
      <c r="F1274" s="181" t="e">
        <f>SUM(C1274:E1274)</f>
        <v>#REF!</v>
      </c>
      <c r="G1274" s="204"/>
      <c r="H1274" s="51"/>
      <c r="I1274" s="68"/>
      <c r="J1274" s="198"/>
      <c r="K1274" s="192"/>
    </row>
    <row r="1275" spans="1:11" x14ac:dyDescent="0.2">
      <c r="A1275" s="46" t="s">
        <v>374</v>
      </c>
      <c r="B1275" s="53">
        <v>0</v>
      </c>
      <c r="C1275" s="51" t="e">
        <f>VLOOKUP($A1264,'CBT Wages'!$B$6:$AE$48,26,0)</f>
        <v>#REF!</v>
      </c>
      <c r="D1275" s="52"/>
      <c r="E1275" s="38"/>
      <c r="F1275" s="181" t="e">
        <f>SUM(C1275:E1275)</f>
        <v>#REF!</v>
      </c>
      <c r="G1275" s="204"/>
      <c r="H1275" s="51"/>
      <c r="I1275" s="68"/>
      <c r="J1275" s="198"/>
      <c r="K1275" s="192"/>
    </row>
    <row r="1276" spans="1:11" x14ac:dyDescent="0.2">
      <c r="A1276" s="54" t="s">
        <v>375</v>
      </c>
      <c r="B1276" s="55"/>
      <c r="C1276" s="185"/>
      <c r="D1276" s="186"/>
      <c r="E1276" s="42"/>
      <c r="F1276" s="185">
        <f>SUM(D1276:E1276)</f>
        <v>0</v>
      </c>
      <c r="G1276" s="208"/>
      <c r="H1276" s="40"/>
      <c r="I1276" s="69"/>
      <c r="J1276" s="212"/>
      <c r="K1276" s="194"/>
    </row>
    <row r="1277" spans="1:11" x14ac:dyDescent="0.2">
      <c r="A1277" s="56" t="s">
        <v>320</v>
      </c>
      <c r="B1277" s="57" t="e">
        <f>SUM(B1269:B1276)</f>
        <v>#REF!</v>
      </c>
      <c r="C1277" s="209" t="e">
        <f>SUM(C1269:D1276)</f>
        <v>#REF!</v>
      </c>
      <c r="D1277" s="210"/>
      <c r="E1277" s="58"/>
      <c r="F1277" s="209" t="e">
        <f>SUM(F1269:F1276)+F1267</f>
        <v>#REF!</v>
      </c>
      <c r="G1277" s="211">
        <f t="shared" ref="G1277" si="78">SUM(G1269:G1276)</f>
        <v>0</v>
      </c>
      <c r="H1277" s="59"/>
      <c r="I1277" s="70" t="e">
        <f>SUM(I1269:I1276)</f>
        <v>#REF!</v>
      </c>
      <c r="J1277" s="57" t="s">
        <v>376</v>
      </c>
      <c r="K1277" s="57" t="e">
        <f>VLOOKUP($A1264,'CBT Wages'!$B$6:$AF$48,6,0)</f>
        <v>#REF!</v>
      </c>
    </row>
    <row r="1279" spans="1:11" ht="15.75" x14ac:dyDescent="0.2">
      <c r="A1279" s="20" t="s">
        <v>337</v>
      </c>
      <c r="B1279" s="21"/>
      <c r="C1279" s="21"/>
      <c r="D1279" s="21"/>
      <c r="E1279" s="167" t="str">
        <f>+$E$1</f>
        <v>Salary Slip Oct 2019</v>
      </c>
      <c r="F1279" s="167"/>
      <c r="G1279" s="167"/>
      <c r="H1279" s="167"/>
      <c r="I1279" s="167"/>
      <c r="J1279" s="167"/>
      <c r="K1279" s="168"/>
    </row>
    <row r="1280" spans="1:11" x14ac:dyDescent="0.2">
      <c r="A1280" s="22"/>
      <c r="C1280" s="23" t="s">
        <v>339</v>
      </c>
      <c r="E1280" s="23"/>
      <c r="F1280" s="23"/>
      <c r="G1280" s="23"/>
      <c r="H1280" s="23"/>
      <c r="I1280" s="23"/>
      <c r="J1280" s="23"/>
      <c r="K1280" s="60"/>
    </row>
    <row r="1281" spans="1:11" x14ac:dyDescent="0.2">
      <c r="A1281" s="24" t="s">
        <v>340</v>
      </c>
      <c r="B1281" s="25" t="s">
        <v>341</v>
      </c>
      <c r="C1281" s="26"/>
      <c r="D1281" s="27" t="s">
        <v>342</v>
      </c>
      <c r="E1281" s="28" t="s">
        <v>343</v>
      </c>
      <c r="F1281" s="28" t="s">
        <v>344</v>
      </c>
      <c r="G1281" s="28" t="s">
        <v>345</v>
      </c>
      <c r="H1281" s="29" t="s">
        <v>346</v>
      </c>
      <c r="I1281" s="61" t="s">
        <v>347</v>
      </c>
      <c r="J1281" s="44"/>
      <c r="K1281" s="62" t="s">
        <v>348</v>
      </c>
    </row>
    <row r="1282" spans="1:11" x14ac:dyDescent="0.2">
      <c r="A1282" s="30" t="e">
        <f>+'CBT Wages'!#REF!</f>
        <v>#REF!</v>
      </c>
      <c r="B1282" s="31" t="e">
        <f>VLOOKUP($A1282,'CBT Wages'!$B$6:$AE$48,8,0)</f>
        <v>#REF!</v>
      </c>
      <c r="C1282" s="26"/>
      <c r="D1282" s="31" t="e">
        <f>VLOOKUP($A1282,'CBT Wages'!$B$6:$AE$48,9,0)</f>
        <v>#REF!</v>
      </c>
      <c r="E1282" s="31" t="e">
        <f>VLOOKUP($A1282,'CBT Wages'!$B$6:$AE$48,10,0)</f>
        <v>#REF!</v>
      </c>
      <c r="F1282" s="31" t="e">
        <f>VLOOKUP($A1282,'CBT Wages'!$B$6:$AE$48,14,0)</f>
        <v>#REF!</v>
      </c>
      <c r="G1282" s="32" t="e">
        <f>VLOOKUP($A1282,'CBT Wages'!$B$6:$AE$48,5,0)</f>
        <v>#REF!</v>
      </c>
      <c r="H1282" s="33" t="s">
        <v>349</v>
      </c>
      <c r="I1282" s="64">
        <v>0</v>
      </c>
      <c r="J1282" s="65"/>
      <c r="K1282" s="64">
        <v>0</v>
      </c>
    </row>
    <row r="1283" spans="1:11" x14ac:dyDescent="0.2">
      <c r="A1283" s="34" t="s">
        <v>350</v>
      </c>
      <c r="B1283" s="31" t="e">
        <f>VLOOKUP($A1282,'CBT Wages'!$B$6:$AE$48,3,0)</f>
        <v>#REF!</v>
      </c>
      <c r="C1283" s="21"/>
      <c r="D1283" s="21"/>
      <c r="E1283" s="35"/>
      <c r="F1283" s="35"/>
      <c r="G1283" s="35"/>
      <c r="H1283" s="213" t="s">
        <v>351</v>
      </c>
      <c r="I1283" s="187">
        <v>0</v>
      </c>
      <c r="J1283" s="206"/>
      <c r="K1283" s="187">
        <v>0</v>
      </c>
    </row>
    <row r="1284" spans="1:11" x14ac:dyDescent="0.2">
      <c r="A1284" s="36" t="s">
        <v>352</v>
      </c>
      <c r="B1284" s="27" t="e">
        <f>VLOOKUP($A1282,'CBT Wages'!$B$6:$AE$48,4,0)</f>
        <v>#REF!</v>
      </c>
      <c r="C1284" s="21"/>
      <c r="D1284" s="21"/>
      <c r="E1284" s="28" t="s">
        <v>322</v>
      </c>
      <c r="F1284" s="37" t="e">
        <f>VLOOKUP($A1282,'CBT OT'!$B$6:$O$429,9,0)</f>
        <v>#REF!</v>
      </c>
      <c r="G1284" s="38"/>
      <c r="H1284" s="194"/>
      <c r="I1284" s="188"/>
      <c r="J1284" s="207"/>
      <c r="K1284" s="188"/>
    </row>
    <row r="1285" spans="1:11" x14ac:dyDescent="0.2">
      <c r="A1285" s="39" t="s">
        <v>353</v>
      </c>
      <c r="B1285" s="40" t="e">
        <f>VLOOKUP($A1282,'CBT Wages'!$B$6:$AR$48,44,0)</f>
        <v>#REF!</v>
      </c>
      <c r="C1285" s="41"/>
      <c r="D1285" s="41"/>
      <c r="E1285" s="35" t="s">
        <v>354</v>
      </c>
      <c r="F1285" s="37" t="e">
        <f>VLOOKUP($A1282,'CBT OT'!$B$6:$V$429,16,0)</f>
        <v>#REF!</v>
      </c>
      <c r="G1285" s="42"/>
      <c r="H1285" s="43" t="s">
        <v>355</v>
      </c>
      <c r="I1285" s="66">
        <v>0</v>
      </c>
      <c r="J1285" s="67"/>
      <c r="K1285" s="66">
        <v>0</v>
      </c>
    </row>
    <row r="1286" spans="1:11" x14ac:dyDescent="0.2">
      <c r="A1286" s="169" t="s">
        <v>356</v>
      </c>
      <c r="B1286" s="197"/>
      <c r="C1286" s="198" t="s">
        <v>357</v>
      </c>
      <c r="D1286" s="192"/>
      <c r="E1286" s="45"/>
      <c r="F1286" s="199" t="s">
        <v>358</v>
      </c>
      <c r="G1286" s="192"/>
      <c r="H1286" s="200" t="s">
        <v>359</v>
      </c>
      <c r="I1286" s="201"/>
      <c r="J1286" s="175" t="s">
        <v>360</v>
      </c>
      <c r="K1286" s="176"/>
    </row>
    <row r="1287" spans="1:11" x14ac:dyDescent="0.2">
      <c r="A1287" s="46" t="s">
        <v>361</v>
      </c>
      <c r="B1287" s="47" t="e">
        <f>VLOOKUP($A1282,'CBT Wages'!$B$6:$AE$48,15,0)</f>
        <v>#REF!</v>
      </c>
      <c r="C1287" s="31" t="e">
        <f>VLOOKUP($A1282,'CBT Wages'!$B$6:$AE$48,20,0)</f>
        <v>#REF!</v>
      </c>
      <c r="D1287" s="48"/>
      <c r="E1287" s="49"/>
      <c r="F1287" s="177" t="e">
        <f>SUM(C1287:E1287)</f>
        <v>#REF!</v>
      </c>
      <c r="G1287" s="202"/>
      <c r="H1287" s="34" t="s">
        <v>362</v>
      </c>
      <c r="I1287" s="26" t="e">
        <f>VLOOKUP($A1282,'CBT Wages'!$B$6:$AE$48,29,0)</f>
        <v>#REF!</v>
      </c>
      <c r="J1287" s="203"/>
      <c r="K1287" s="180"/>
    </row>
    <row r="1288" spans="1:11" ht="14.25" x14ac:dyDescent="0.2">
      <c r="A1288" s="46" t="s">
        <v>363</v>
      </c>
      <c r="B1288" s="50" t="e">
        <f>VLOOKUP($A1282,'CBT Wages'!$B$6:$AE$48,16,0)</f>
        <v>#REF!</v>
      </c>
      <c r="C1288" s="51" t="e">
        <f>VLOOKUP($A1282,'CBT Wages'!$B$6:$AE$48,21,0)</f>
        <v>#REF!</v>
      </c>
      <c r="D1288" s="52"/>
      <c r="E1288" s="38"/>
      <c r="F1288" s="181" t="e">
        <f>SUM(C1288:E1288)</f>
        <v>#REF!</v>
      </c>
      <c r="G1288" s="204"/>
      <c r="H1288" s="36" t="s">
        <v>364</v>
      </c>
      <c r="I1288" s="68" t="e">
        <f>VLOOKUP($A1282,'CBT Wages'!$B$6:$AE$48,28,0)</f>
        <v>#REF!</v>
      </c>
      <c r="J1288" s="205" t="e">
        <f>F1295-I1295</f>
        <v>#REF!</v>
      </c>
      <c r="K1288" s="184"/>
    </row>
    <row r="1289" spans="1:11" x14ac:dyDescent="0.2">
      <c r="A1289" s="46" t="s">
        <v>365</v>
      </c>
      <c r="B1289" s="50" t="e">
        <f>VLOOKUP($A1282,'CBT Wages'!$B$6:$AE$48,17,0)</f>
        <v>#REF!</v>
      </c>
      <c r="C1289" s="51" t="e">
        <f>VLOOKUP($A1282,'CBT Wages'!$B$6:$AE$48,22,0)</f>
        <v>#REF!</v>
      </c>
      <c r="D1289" s="52"/>
      <c r="E1289" s="38"/>
      <c r="F1289" s="181" t="e">
        <f>SUM(C1289:E1289)</f>
        <v>#REF!</v>
      </c>
      <c r="G1289" s="204"/>
      <c r="H1289" s="36" t="s">
        <v>366</v>
      </c>
      <c r="I1289" s="68" t="e">
        <f>VLOOKUP($A1282,'CBT Wages'!$B$6:$AE$48,30,0)</f>
        <v>#REF!</v>
      </c>
      <c r="J1289" s="201" t="s">
        <v>367</v>
      </c>
      <c r="K1289" s="190"/>
    </row>
    <row r="1290" spans="1:11" x14ac:dyDescent="0.2">
      <c r="A1290" s="46" t="s">
        <v>368</v>
      </c>
      <c r="B1290" s="50">
        <v>0</v>
      </c>
      <c r="C1290" s="51">
        <v>0</v>
      </c>
      <c r="D1290" s="52"/>
      <c r="E1290" s="38"/>
      <c r="F1290" s="181">
        <f>SUM(D1290:E1290)</f>
        <v>0</v>
      </c>
      <c r="G1290" s="204"/>
      <c r="H1290" s="36" t="s">
        <v>369</v>
      </c>
      <c r="I1290" s="68"/>
      <c r="J1290" s="198"/>
      <c r="K1290" s="192"/>
    </row>
    <row r="1291" spans="1:11" x14ac:dyDescent="0.2">
      <c r="A1291" s="46" t="s">
        <v>370</v>
      </c>
      <c r="B1291" s="50" t="e">
        <f>VLOOKUP($A1282,'CBT Wages'!$B$6:$AE$48,18,0)</f>
        <v>#REF!</v>
      </c>
      <c r="C1291" s="51" t="e">
        <f>VLOOKUP($A1282,'CBT Wages'!$B$6:$AE$48,23,0)</f>
        <v>#REF!</v>
      </c>
      <c r="D1291" s="52"/>
      <c r="E1291" s="38"/>
      <c r="F1291" s="181" t="e">
        <f>SUM(C1291:E1291)</f>
        <v>#REF!</v>
      </c>
      <c r="G1291" s="204"/>
      <c r="H1291" s="36" t="s">
        <v>371</v>
      </c>
      <c r="I1291" s="68"/>
      <c r="J1291" s="198"/>
      <c r="K1291" s="192"/>
    </row>
    <row r="1292" spans="1:11" x14ac:dyDescent="0.2">
      <c r="A1292" s="46" t="s">
        <v>372</v>
      </c>
      <c r="B1292" s="53">
        <v>0</v>
      </c>
      <c r="C1292" s="51" t="e">
        <f>VLOOKUP($A1282,'CBT Wages'!$B$6:$AE$48,25,0)</f>
        <v>#REF!</v>
      </c>
      <c r="D1292" s="52"/>
      <c r="E1292" s="38"/>
      <c r="F1292" s="181" t="e">
        <f>SUM(C1292:E1292)</f>
        <v>#REF!</v>
      </c>
      <c r="G1292" s="204"/>
      <c r="H1292" s="51"/>
      <c r="I1292" s="68"/>
      <c r="J1292" s="198"/>
      <c r="K1292" s="192"/>
    </row>
    <row r="1293" spans="1:11" x14ac:dyDescent="0.2">
      <c r="A1293" s="46" t="s">
        <v>374</v>
      </c>
      <c r="B1293" s="53">
        <v>0</v>
      </c>
      <c r="C1293" s="51" t="e">
        <f>VLOOKUP($A1282,'CBT Wages'!$B$6:$AE$48,26,0)</f>
        <v>#REF!</v>
      </c>
      <c r="D1293" s="52"/>
      <c r="E1293" s="38"/>
      <c r="F1293" s="181" t="e">
        <f>SUM(C1293:E1293)</f>
        <v>#REF!</v>
      </c>
      <c r="G1293" s="204"/>
      <c r="H1293" s="51"/>
      <c r="I1293" s="68"/>
      <c r="J1293" s="198"/>
      <c r="K1293" s="192"/>
    </row>
    <row r="1294" spans="1:11" x14ac:dyDescent="0.2">
      <c r="A1294" s="54" t="s">
        <v>375</v>
      </c>
      <c r="B1294" s="55"/>
      <c r="C1294" s="185"/>
      <c r="D1294" s="186"/>
      <c r="E1294" s="42"/>
      <c r="F1294" s="185">
        <f>SUM(D1294:E1294)</f>
        <v>0</v>
      </c>
      <c r="G1294" s="208"/>
      <c r="H1294" s="40"/>
      <c r="I1294" s="69"/>
      <c r="J1294" s="212"/>
      <c r="K1294" s="194"/>
    </row>
    <row r="1295" spans="1:11" x14ac:dyDescent="0.2">
      <c r="A1295" s="56" t="s">
        <v>320</v>
      </c>
      <c r="B1295" s="57" t="e">
        <f>SUM(B1287:B1294)</f>
        <v>#REF!</v>
      </c>
      <c r="C1295" s="209" t="e">
        <f>SUM(C1287:D1294)</f>
        <v>#REF!</v>
      </c>
      <c r="D1295" s="210"/>
      <c r="E1295" s="58"/>
      <c r="F1295" s="209" t="e">
        <f>SUM(F1287:F1294)+F1285</f>
        <v>#REF!</v>
      </c>
      <c r="G1295" s="211">
        <f t="shared" ref="G1295" si="79">SUM(G1287:G1294)</f>
        <v>0</v>
      </c>
      <c r="H1295" s="59"/>
      <c r="I1295" s="70" t="e">
        <f>SUM(I1287:I1294)</f>
        <v>#REF!</v>
      </c>
      <c r="J1295" s="57" t="s">
        <v>376</v>
      </c>
      <c r="K1295" s="57" t="e">
        <f>VLOOKUP($A1282,'CBT Wages'!$B$6:$AF$48,6,0)</f>
        <v>#REF!</v>
      </c>
    </row>
    <row r="1297" spans="1:11" ht="15.75" x14ac:dyDescent="0.2">
      <c r="A1297" s="20" t="s">
        <v>337</v>
      </c>
      <c r="B1297" s="21"/>
      <c r="C1297" s="21"/>
      <c r="D1297" s="21"/>
      <c r="E1297" s="167" t="str">
        <f>+$E$1</f>
        <v>Salary Slip Oct 2019</v>
      </c>
      <c r="F1297" s="167"/>
      <c r="G1297" s="167"/>
      <c r="H1297" s="167"/>
      <c r="I1297" s="167"/>
      <c r="J1297" s="167"/>
      <c r="K1297" s="168"/>
    </row>
    <row r="1298" spans="1:11" x14ac:dyDescent="0.2">
      <c r="A1298" s="22"/>
      <c r="C1298" s="23" t="s">
        <v>339</v>
      </c>
      <c r="E1298" s="23"/>
      <c r="F1298" s="23"/>
      <c r="G1298" s="23"/>
      <c r="H1298" s="23"/>
      <c r="I1298" s="23"/>
      <c r="J1298" s="23"/>
      <c r="K1298" s="60"/>
    </row>
    <row r="1299" spans="1:11" x14ac:dyDescent="0.2">
      <c r="A1299" s="24" t="s">
        <v>340</v>
      </c>
      <c r="B1299" s="25" t="s">
        <v>341</v>
      </c>
      <c r="C1299" s="26"/>
      <c r="D1299" s="27" t="s">
        <v>342</v>
      </c>
      <c r="E1299" s="28" t="s">
        <v>343</v>
      </c>
      <c r="F1299" s="28" t="s">
        <v>344</v>
      </c>
      <c r="G1299" s="28" t="s">
        <v>345</v>
      </c>
      <c r="H1299" s="29" t="s">
        <v>346</v>
      </c>
      <c r="I1299" s="61" t="s">
        <v>347</v>
      </c>
      <c r="J1299" s="44"/>
      <c r="K1299" s="62" t="s">
        <v>348</v>
      </c>
    </row>
    <row r="1300" spans="1:11" x14ac:dyDescent="0.2">
      <c r="A1300" s="30" t="e">
        <f>+'CBT Wages'!#REF!</f>
        <v>#REF!</v>
      </c>
      <c r="B1300" s="31" t="e">
        <f>VLOOKUP($A1300,'CBT Wages'!$B$6:$AE$48,8,0)</f>
        <v>#REF!</v>
      </c>
      <c r="C1300" s="26"/>
      <c r="D1300" s="31" t="e">
        <f>VLOOKUP($A1300,'CBT Wages'!$B$6:$AE$48,9,0)</f>
        <v>#REF!</v>
      </c>
      <c r="E1300" s="31" t="e">
        <f>VLOOKUP($A1300,'CBT Wages'!$B$6:$AE$48,10,0)</f>
        <v>#REF!</v>
      </c>
      <c r="F1300" s="31" t="e">
        <f>VLOOKUP($A1300,'CBT Wages'!$B$6:$AE$48,14,0)</f>
        <v>#REF!</v>
      </c>
      <c r="G1300" s="32" t="e">
        <f>VLOOKUP($A1300,'CBT Wages'!$B$6:$AE$48,5,0)</f>
        <v>#REF!</v>
      </c>
      <c r="H1300" s="33" t="s">
        <v>349</v>
      </c>
      <c r="I1300" s="64">
        <v>0</v>
      </c>
      <c r="J1300" s="65"/>
      <c r="K1300" s="64">
        <v>0</v>
      </c>
    </row>
    <row r="1301" spans="1:11" x14ac:dyDescent="0.2">
      <c r="A1301" s="34" t="s">
        <v>350</v>
      </c>
      <c r="B1301" s="31" t="e">
        <f>VLOOKUP($A1300,'CBT Wages'!$B$6:$AE$48,3,0)</f>
        <v>#REF!</v>
      </c>
      <c r="C1301" s="21"/>
      <c r="D1301" s="21"/>
      <c r="E1301" s="35"/>
      <c r="F1301" s="35"/>
      <c r="G1301" s="35"/>
      <c r="H1301" s="213" t="s">
        <v>351</v>
      </c>
      <c r="I1301" s="187">
        <v>0</v>
      </c>
      <c r="J1301" s="206"/>
      <c r="K1301" s="187">
        <v>0</v>
      </c>
    </row>
    <row r="1302" spans="1:11" x14ac:dyDescent="0.2">
      <c r="A1302" s="36" t="s">
        <v>352</v>
      </c>
      <c r="B1302" s="27" t="e">
        <f>VLOOKUP($A1300,'CBT Wages'!$B$6:$AE$48,4,0)</f>
        <v>#REF!</v>
      </c>
      <c r="C1302" s="21"/>
      <c r="D1302" s="21"/>
      <c r="E1302" s="28" t="s">
        <v>322</v>
      </c>
      <c r="F1302" s="37" t="e">
        <f>VLOOKUP($A1300,'CBT OT'!$B$6:$O$429,9,0)</f>
        <v>#REF!</v>
      </c>
      <c r="G1302" s="38"/>
      <c r="H1302" s="194"/>
      <c r="I1302" s="188"/>
      <c r="J1302" s="207"/>
      <c r="K1302" s="188"/>
    </row>
    <row r="1303" spans="1:11" x14ac:dyDescent="0.2">
      <c r="A1303" s="39" t="s">
        <v>353</v>
      </c>
      <c r="B1303" s="40" t="e">
        <f>VLOOKUP($A1300,'CBT Wages'!$B$6:$AR$48,44,0)</f>
        <v>#REF!</v>
      </c>
      <c r="C1303" s="41"/>
      <c r="D1303" s="41"/>
      <c r="E1303" s="35" t="s">
        <v>354</v>
      </c>
      <c r="F1303" s="37" t="e">
        <f>VLOOKUP($A1300,'CBT OT'!$B$6:$V$429,16,0)</f>
        <v>#REF!</v>
      </c>
      <c r="G1303" s="42"/>
      <c r="H1303" s="43" t="s">
        <v>355</v>
      </c>
      <c r="I1303" s="66">
        <v>0</v>
      </c>
      <c r="J1303" s="67"/>
      <c r="K1303" s="66">
        <v>0</v>
      </c>
    </row>
    <row r="1304" spans="1:11" x14ac:dyDescent="0.2">
      <c r="A1304" s="169" t="s">
        <v>356</v>
      </c>
      <c r="B1304" s="197"/>
      <c r="C1304" s="198" t="s">
        <v>357</v>
      </c>
      <c r="D1304" s="192"/>
      <c r="E1304" s="45"/>
      <c r="F1304" s="199" t="s">
        <v>358</v>
      </c>
      <c r="G1304" s="192"/>
      <c r="H1304" s="200" t="s">
        <v>359</v>
      </c>
      <c r="I1304" s="201"/>
      <c r="J1304" s="175" t="s">
        <v>360</v>
      </c>
      <c r="K1304" s="176"/>
    </row>
    <row r="1305" spans="1:11" x14ac:dyDescent="0.2">
      <c r="A1305" s="46" t="s">
        <v>361</v>
      </c>
      <c r="B1305" s="47" t="e">
        <f>VLOOKUP($A1300,'CBT Wages'!$B$6:$AE$48,15,0)</f>
        <v>#REF!</v>
      </c>
      <c r="C1305" s="31" t="e">
        <f>VLOOKUP($A1300,'CBT Wages'!$B$6:$AE$48,20,0)</f>
        <v>#REF!</v>
      </c>
      <c r="D1305" s="48"/>
      <c r="E1305" s="49"/>
      <c r="F1305" s="177" t="e">
        <f>SUM(C1305:E1305)</f>
        <v>#REF!</v>
      </c>
      <c r="G1305" s="202"/>
      <c r="H1305" s="34" t="s">
        <v>362</v>
      </c>
      <c r="I1305" s="26" t="e">
        <f>VLOOKUP($A1300,'CBT Wages'!$B$6:$AE$48,29,0)</f>
        <v>#REF!</v>
      </c>
      <c r="J1305" s="203"/>
      <c r="K1305" s="180"/>
    </row>
    <row r="1306" spans="1:11" ht="14.25" x14ac:dyDescent="0.2">
      <c r="A1306" s="46" t="s">
        <v>363</v>
      </c>
      <c r="B1306" s="50" t="e">
        <f>VLOOKUP($A1300,'CBT Wages'!$B$6:$AE$48,16,0)</f>
        <v>#REF!</v>
      </c>
      <c r="C1306" s="51" t="e">
        <f>VLOOKUP($A1300,'CBT Wages'!$B$6:$AE$48,21,0)</f>
        <v>#REF!</v>
      </c>
      <c r="D1306" s="52"/>
      <c r="E1306" s="38"/>
      <c r="F1306" s="181" t="e">
        <f>SUM(C1306:E1306)</f>
        <v>#REF!</v>
      </c>
      <c r="G1306" s="204"/>
      <c r="H1306" s="36" t="s">
        <v>364</v>
      </c>
      <c r="I1306" s="68" t="e">
        <f>VLOOKUP($A1300,'CBT Wages'!$B$6:$AE$48,28,0)</f>
        <v>#REF!</v>
      </c>
      <c r="J1306" s="205" t="e">
        <f>F1313-I1313</f>
        <v>#REF!</v>
      </c>
      <c r="K1306" s="184"/>
    </row>
    <row r="1307" spans="1:11" x14ac:dyDescent="0.2">
      <c r="A1307" s="46" t="s">
        <v>365</v>
      </c>
      <c r="B1307" s="50" t="e">
        <f>VLOOKUP($A1300,'CBT Wages'!$B$6:$AE$48,17,0)</f>
        <v>#REF!</v>
      </c>
      <c r="C1307" s="51" t="e">
        <f>VLOOKUP($A1300,'CBT Wages'!$B$6:$AE$48,22,0)</f>
        <v>#REF!</v>
      </c>
      <c r="D1307" s="52"/>
      <c r="E1307" s="38"/>
      <c r="F1307" s="181" t="e">
        <f>SUM(C1307:E1307)</f>
        <v>#REF!</v>
      </c>
      <c r="G1307" s="204"/>
      <c r="H1307" s="36" t="s">
        <v>366</v>
      </c>
      <c r="I1307" s="68" t="e">
        <f>VLOOKUP($A1300,'CBT Wages'!$B$6:$AE$48,30,0)</f>
        <v>#REF!</v>
      </c>
      <c r="J1307" s="201" t="s">
        <v>367</v>
      </c>
      <c r="K1307" s="190"/>
    </row>
    <row r="1308" spans="1:11" x14ac:dyDescent="0.2">
      <c r="A1308" s="46" t="s">
        <v>368</v>
      </c>
      <c r="B1308" s="50">
        <v>0</v>
      </c>
      <c r="C1308" s="51">
        <v>0</v>
      </c>
      <c r="D1308" s="52"/>
      <c r="E1308" s="38"/>
      <c r="F1308" s="181">
        <f>SUM(D1308:E1308)</f>
        <v>0</v>
      </c>
      <c r="G1308" s="204"/>
      <c r="H1308" s="36" t="s">
        <v>369</v>
      </c>
      <c r="I1308" s="68"/>
      <c r="J1308" s="198"/>
      <c r="K1308" s="192"/>
    </row>
    <row r="1309" spans="1:11" x14ac:dyDescent="0.2">
      <c r="A1309" s="46" t="s">
        <v>370</v>
      </c>
      <c r="B1309" s="50" t="e">
        <f>VLOOKUP($A1300,'CBT Wages'!$B$6:$AE$48,18,0)</f>
        <v>#REF!</v>
      </c>
      <c r="C1309" s="51" t="e">
        <f>VLOOKUP($A1300,'CBT Wages'!$B$6:$AE$48,23,0)</f>
        <v>#REF!</v>
      </c>
      <c r="D1309" s="52"/>
      <c r="E1309" s="38"/>
      <c r="F1309" s="181" t="e">
        <f>SUM(C1309:E1309)</f>
        <v>#REF!</v>
      </c>
      <c r="G1309" s="204"/>
      <c r="H1309" s="36" t="s">
        <v>371</v>
      </c>
      <c r="I1309" s="68"/>
      <c r="J1309" s="198"/>
      <c r="K1309" s="192"/>
    </row>
    <row r="1310" spans="1:11" x14ac:dyDescent="0.2">
      <c r="A1310" s="46" t="s">
        <v>372</v>
      </c>
      <c r="B1310" s="53">
        <v>0</v>
      </c>
      <c r="C1310" s="51" t="e">
        <f>VLOOKUP($A1300,'CBT Wages'!$B$6:$AE$48,25,0)</f>
        <v>#REF!</v>
      </c>
      <c r="D1310" s="52"/>
      <c r="E1310" s="38"/>
      <c r="F1310" s="181" t="e">
        <f>SUM(C1310:E1310)</f>
        <v>#REF!</v>
      </c>
      <c r="G1310" s="204"/>
      <c r="H1310" s="51"/>
      <c r="I1310" s="68"/>
      <c r="J1310" s="198"/>
      <c r="K1310" s="192"/>
    </row>
    <row r="1311" spans="1:11" x14ac:dyDescent="0.2">
      <c r="A1311" s="46" t="s">
        <v>374</v>
      </c>
      <c r="B1311" s="53">
        <v>0</v>
      </c>
      <c r="C1311" s="51" t="e">
        <f>VLOOKUP($A1300,'CBT Wages'!$B$6:$AE$48,26,0)</f>
        <v>#REF!</v>
      </c>
      <c r="D1311" s="52"/>
      <c r="E1311" s="38"/>
      <c r="F1311" s="181" t="e">
        <f>SUM(C1311:E1311)</f>
        <v>#REF!</v>
      </c>
      <c r="G1311" s="204"/>
      <c r="H1311" s="51"/>
      <c r="I1311" s="68"/>
      <c r="J1311" s="198"/>
      <c r="K1311" s="192"/>
    </row>
    <row r="1312" spans="1:11" x14ac:dyDescent="0.2">
      <c r="A1312" s="54" t="s">
        <v>375</v>
      </c>
      <c r="B1312" s="55"/>
      <c r="C1312" s="185"/>
      <c r="D1312" s="186"/>
      <c r="E1312" s="42"/>
      <c r="F1312" s="185">
        <f>SUM(D1312:E1312)</f>
        <v>0</v>
      </c>
      <c r="G1312" s="208"/>
      <c r="H1312" s="40"/>
      <c r="I1312" s="69"/>
      <c r="J1312" s="212"/>
      <c r="K1312" s="194"/>
    </row>
    <row r="1313" spans="1:11" x14ac:dyDescent="0.2">
      <c r="A1313" s="56" t="s">
        <v>320</v>
      </c>
      <c r="B1313" s="57" t="e">
        <f>SUM(B1305:B1312)</f>
        <v>#REF!</v>
      </c>
      <c r="C1313" s="209" t="e">
        <f>SUM(C1305:D1312)</f>
        <v>#REF!</v>
      </c>
      <c r="D1313" s="210"/>
      <c r="E1313" s="58"/>
      <c r="F1313" s="209" t="e">
        <f>SUM(F1305:F1312)+F1303</f>
        <v>#REF!</v>
      </c>
      <c r="G1313" s="211">
        <f t="shared" ref="G1313" si="80">SUM(G1305:G1312)</f>
        <v>0</v>
      </c>
      <c r="H1313" s="59"/>
      <c r="I1313" s="70" t="e">
        <f>SUM(I1305:I1312)</f>
        <v>#REF!</v>
      </c>
      <c r="J1313" s="57" t="s">
        <v>376</v>
      </c>
      <c r="K1313" s="57" t="e">
        <f>VLOOKUP($A1300,'CBT Wages'!$B$6:$AF$48,6,0)</f>
        <v>#REF!</v>
      </c>
    </row>
    <row r="1315" spans="1:11" ht="15.75" x14ac:dyDescent="0.2">
      <c r="A1315" s="20" t="s">
        <v>337</v>
      </c>
      <c r="B1315" s="21"/>
      <c r="C1315" s="21"/>
      <c r="D1315" s="21"/>
      <c r="E1315" s="167" t="str">
        <f>+$E$1</f>
        <v>Salary Slip Oct 2019</v>
      </c>
      <c r="F1315" s="167"/>
      <c r="G1315" s="167"/>
      <c r="H1315" s="167"/>
      <c r="I1315" s="167"/>
      <c r="J1315" s="167"/>
      <c r="K1315" s="168"/>
    </row>
    <row r="1316" spans="1:11" x14ac:dyDescent="0.2">
      <c r="A1316" s="22"/>
      <c r="C1316" s="23" t="s">
        <v>339</v>
      </c>
      <c r="E1316" s="23"/>
      <c r="F1316" s="23"/>
      <c r="G1316" s="23"/>
      <c r="H1316" s="23"/>
      <c r="I1316" s="23"/>
      <c r="J1316" s="23"/>
      <c r="K1316" s="60"/>
    </row>
    <row r="1317" spans="1:11" x14ac:dyDescent="0.2">
      <c r="A1317" s="24" t="s">
        <v>340</v>
      </c>
      <c r="B1317" s="25" t="s">
        <v>341</v>
      </c>
      <c r="C1317" s="26"/>
      <c r="D1317" s="27" t="s">
        <v>342</v>
      </c>
      <c r="E1317" s="28" t="s">
        <v>343</v>
      </c>
      <c r="F1317" s="28" t="s">
        <v>344</v>
      </c>
      <c r="G1317" s="28" t="s">
        <v>345</v>
      </c>
      <c r="H1317" s="29" t="s">
        <v>346</v>
      </c>
      <c r="I1317" s="61" t="s">
        <v>347</v>
      </c>
      <c r="J1317" s="44"/>
      <c r="K1317" s="62" t="s">
        <v>348</v>
      </c>
    </row>
    <row r="1318" spans="1:11" x14ac:dyDescent="0.2">
      <c r="A1318" s="30">
        <f>+'CBT Wages'!B29</f>
        <v>3562029838</v>
      </c>
      <c r="B1318" s="124" t="str">
        <f>VLOOKUP($A1318,'CBT Wages'!$B$6:$AE$48,8,0)</f>
        <v>101498334854</v>
      </c>
      <c r="C1318" s="26"/>
      <c r="D1318" s="31" t="str">
        <f>VLOOKUP($A1318,'CBT Wages'!$B$6:$AE$48,9,0)</f>
        <v xml:space="preserve"> 6929385081</v>
      </c>
      <c r="E1318" s="31">
        <f>VLOOKUP($A1318,'CBT Wages'!$B$6:$AE$48,10,0)</f>
        <v>27</v>
      </c>
      <c r="F1318" s="31">
        <f>VLOOKUP($A1318,'CBT Wages'!$B$6:$AE$48,14,0)</f>
        <v>27</v>
      </c>
      <c r="G1318" s="32">
        <f>VLOOKUP($A1318,'CBT Wages'!$B$6:$AE$48,5,0)</f>
        <v>43706</v>
      </c>
      <c r="H1318" s="33" t="s">
        <v>349</v>
      </c>
      <c r="I1318" s="64">
        <v>0</v>
      </c>
      <c r="J1318" s="65"/>
      <c r="K1318" s="64">
        <v>0</v>
      </c>
    </row>
    <row r="1319" spans="1:11" x14ac:dyDescent="0.2">
      <c r="A1319" s="34" t="s">
        <v>350</v>
      </c>
      <c r="B1319" s="31" t="str">
        <f>VLOOKUP($A1318,'CBT Wages'!$B$6:$AE$48,3,0)</f>
        <v>Swapan kumar bera</v>
      </c>
      <c r="C1319" s="21"/>
      <c r="D1319" s="21"/>
      <c r="E1319" s="35"/>
      <c r="F1319" s="35"/>
      <c r="G1319" s="35"/>
      <c r="H1319" s="213" t="s">
        <v>351</v>
      </c>
      <c r="I1319" s="187">
        <v>0</v>
      </c>
      <c r="J1319" s="206"/>
      <c r="K1319" s="187">
        <v>0</v>
      </c>
    </row>
    <row r="1320" spans="1:11" x14ac:dyDescent="0.2">
      <c r="A1320" s="36" t="s">
        <v>352</v>
      </c>
      <c r="B1320" s="27" t="str">
        <f>VLOOKUP($A1318,'CBT Wages'!$B$6:$AE$48,4,0)</f>
        <v>RADHANATH BERA</v>
      </c>
      <c r="C1320" s="21"/>
      <c r="D1320" s="21"/>
      <c r="E1320" s="28" t="s">
        <v>322</v>
      </c>
      <c r="F1320" s="37">
        <f>VLOOKUP($A1318,'CBT OT'!$B$6:$O$429,9,0)</f>
        <v>5.5</v>
      </c>
      <c r="G1320" s="38"/>
      <c r="H1320" s="194"/>
      <c r="I1320" s="188"/>
      <c r="J1320" s="207"/>
      <c r="K1320" s="188"/>
    </row>
    <row r="1321" spans="1:11" x14ac:dyDescent="0.2">
      <c r="A1321" s="39" t="s">
        <v>353</v>
      </c>
      <c r="B1321" s="40" t="e">
        <f>VLOOKUP($A1318,'CBT Wages'!$B$6:$AR$48,44,0)</f>
        <v>#REF!</v>
      </c>
      <c r="C1321" s="41"/>
      <c r="D1321" s="41"/>
      <c r="E1321" s="35" t="s">
        <v>354</v>
      </c>
      <c r="F1321" s="37">
        <f>VLOOKUP($A1318,'CBT OT'!$B$6:$V$429,16,0)</f>
        <v>906</v>
      </c>
      <c r="G1321" s="42"/>
      <c r="H1321" s="43" t="s">
        <v>355</v>
      </c>
      <c r="I1321" s="66">
        <v>0</v>
      </c>
      <c r="J1321" s="67"/>
      <c r="K1321" s="66">
        <v>0</v>
      </c>
    </row>
    <row r="1322" spans="1:11" x14ac:dyDescent="0.2">
      <c r="A1322" s="169" t="s">
        <v>356</v>
      </c>
      <c r="B1322" s="197"/>
      <c r="C1322" s="198" t="s">
        <v>357</v>
      </c>
      <c r="D1322" s="192"/>
      <c r="E1322" s="45"/>
      <c r="F1322" s="199" t="s">
        <v>358</v>
      </c>
      <c r="G1322" s="192"/>
      <c r="H1322" s="200" t="s">
        <v>359</v>
      </c>
      <c r="I1322" s="201"/>
      <c r="J1322" s="175" t="s">
        <v>360</v>
      </c>
      <c r="K1322" s="176"/>
    </row>
    <row r="1323" spans="1:11" x14ac:dyDescent="0.2">
      <c r="A1323" s="46" t="s">
        <v>361</v>
      </c>
      <c r="B1323" s="47">
        <f>VLOOKUP($A1318,'CBT Wages'!$B$6:$AE$48,15,0)</f>
        <v>17234</v>
      </c>
      <c r="C1323" s="31">
        <f>VLOOKUP($A1318,'CBT Wages'!$B$6:$AE$48,20,0)</f>
        <v>17234</v>
      </c>
      <c r="D1323" s="48"/>
      <c r="E1323" s="49"/>
      <c r="F1323" s="177">
        <f>SUM(C1323:E1323)</f>
        <v>17234</v>
      </c>
      <c r="G1323" s="202"/>
      <c r="H1323" s="34" t="s">
        <v>362</v>
      </c>
      <c r="I1323" s="26">
        <f>VLOOKUP($A1318,'CBT Wages'!$B$6:$AE$48,29,0)</f>
        <v>2187</v>
      </c>
      <c r="J1323" s="203"/>
      <c r="K1323" s="180"/>
    </row>
    <row r="1324" spans="1:11" ht="14.25" x14ac:dyDescent="0.2">
      <c r="A1324" s="46" t="s">
        <v>363</v>
      </c>
      <c r="B1324" s="50">
        <f>VLOOKUP($A1318,'CBT Wages'!$B$6:$AE$48,16,0)</f>
        <v>0</v>
      </c>
      <c r="C1324" s="51">
        <f>VLOOKUP($A1318,'CBT Wages'!$B$6:$AE$48,21,0)</f>
        <v>0</v>
      </c>
      <c r="D1324" s="52"/>
      <c r="E1324" s="38"/>
      <c r="F1324" s="181">
        <f>SUM(C1324:E1324)</f>
        <v>0</v>
      </c>
      <c r="G1324" s="204"/>
      <c r="H1324" s="36" t="s">
        <v>364</v>
      </c>
      <c r="I1324" s="68">
        <f>VLOOKUP($A1318,'CBT Wages'!$B$6:$AE$48,28,0)</f>
        <v>148</v>
      </c>
      <c r="J1324" s="205">
        <f>F1331-I1331</f>
        <v>18234</v>
      </c>
      <c r="K1324" s="184"/>
    </row>
    <row r="1325" spans="1:11" x14ac:dyDescent="0.2">
      <c r="A1325" s="46" t="s">
        <v>365</v>
      </c>
      <c r="B1325" s="50">
        <f>VLOOKUP($A1318,'CBT Wages'!$B$6:$AE$48,17,0)</f>
        <v>0</v>
      </c>
      <c r="C1325" s="51">
        <f>VLOOKUP($A1318,'CBT Wages'!$B$6:$AE$48,22,0)</f>
        <v>0</v>
      </c>
      <c r="D1325" s="52"/>
      <c r="E1325" s="38"/>
      <c r="F1325" s="181">
        <f>SUM(C1325:E1325)</f>
        <v>0</v>
      </c>
      <c r="G1325" s="204"/>
      <c r="H1325" s="36" t="s">
        <v>366</v>
      </c>
      <c r="I1325" s="68">
        <f>VLOOKUP($A1318,'CBT Wages'!$B$6:$AE$48,30,0)</f>
        <v>0</v>
      </c>
      <c r="J1325" s="201" t="s">
        <v>367</v>
      </c>
      <c r="K1325" s="190"/>
    </row>
    <row r="1326" spans="1:11" x14ac:dyDescent="0.2">
      <c r="A1326" s="46" t="s">
        <v>368</v>
      </c>
      <c r="B1326" s="50">
        <v>0</v>
      </c>
      <c r="C1326" s="51">
        <v>0</v>
      </c>
      <c r="D1326" s="52"/>
      <c r="E1326" s="38"/>
      <c r="F1326" s="181">
        <f>SUM(D1326:E1326)</f>
        <v>0</v>
      </c>
      <c r="G1326" s="204"/>
      <c r="H1326" s="36" t="s">
        <v>369</v>
      </c>
      <c r="I1326" s="68"/>
      <c r="J1326" s="198"/>
      <c r="K1326" s="192"/>
    </row>
    <row r="1327" spans="1:11" x14ac:dyDescent="0.2">
      <c r="A1327" s="46" t="s">
        <v>370</v>
      </c>
      <c r="B1327" s="50">
        <f>VLOOKUP($A1318,'CBT Wages'!$B$6:$AE$48,18,0)</f>
        <v>0</v>
      </c>
      <c r="C1327" s="51">
        <f>VLOOKUP($A1318,'CBT Wages'!$B$6:$AE$48,23,0)</f>
        <v>0</v>
      </c>
      <c r="D1327" s="52"/>
      <c r="E1327" s="38"/>
      <c r="F1327" s="181">
        <f>SUM(C1327:E1327)</f>
        <v>0</v>
      </c>
      <c r="G1327" s="204"/>
      <c r="H1327" s="36" t="s">
        <v>371</v>
      </c>
      <c r="I1327" s="68"/>
      <c r="J1327" s="198"/>
      <c r="K1327" s="192"/>
    </row>
    <row r="1328" spans="1:11" x14ac:dyDescent="0.2">
      <c r="A1328" s="46" t="s">
        <v>372</v>
      </c>
      <c r="B1328" s="53">
        <v>0</v>
      </c>
      <c r="C1328" s="51">
        <f>VLOOKUP($A1318,'CBT Wages'!$B$6:$AE$48,25,0)</f>
        <v>1436</v>
      </c>
      <c r="D1328" s="52"/>
      <c r="E1328" s="38"/>
      <c r="F1328" s="181">
        <f>SUM(C1328:E1328)</f>
        <v>1436</v>
      </c>
      <c r="G1328" s="204"/>
      <c r="H1328" s="51"/>
      <c r="I1328" s="68"/>
      <c r="J1328" s="198"/>
      <c r="K1328" s="192"/>
    </row>
    <row r="1329" spans="1:11" x14ac:dyDescent="0.2">
      <c r="A1329" s="46" t="s">
        <v>374</v>
      </c>
      <c r="B1329" s="53">
        <v>0</v>
      </c>
      <c r="C1329" s="51">
        <f>VLOOKUP($A1318,'CBT Wages'!$B$6:$AE$48,26,0)</f>
        <v>993</v>
      </c>
      <c r="D1329" s="52"/>
      <c r="E1329" s="38"/>
      <c r="F1329" s="181">
        <f>SUM(C1329:E1329)</f>
        <v>993</v>
      </c>
      <c r="G1329" s="204"/>
      <c r="H1329" s="51"/>
      <c r="I1329" s="68"/>
      <c r="J1329" s="198"/>
      <c r="K1329" s="192"/>
    </row>
    <row r="1330" spans="1:11" x14ac:dyDescent="0.2">
      <c r="A1330" s="54" t="s">
        <v>375</v>
      </c>
      <c r="B1330" s="55"/>
      <c r="C1330" s="185"/>
      <c r="D1330" s="186"/>
      <c r="E1330" s="42"/>
      <c r="F1330" s="185">
        <f>SUM(D1330:E1330)</f>
        <v>0</v>
      </c>
      <c r="G1330" s="208"/>
      <c r="H1330" s="40"/>
      <c r="I1330" s="69"/>
      <c r="J1330" s="212"/>
      <c r="K1330" s="194"/>
    </row>
    <row r="1331" spans="1:11" x14ac:dyDescent="0.2">
      <c r="A1331" s="56" t="s">
        <v>320</v>
      </c>
      <c r="B1331" s="57">
        <f>SUM(B1323:B1330)</f>
        <v>17234</v>
      </c>
      <c r="C1331" s="209">
        <f>SUM(C1323:D1330)</f>
        <v>19663</v>
      </c>
      <c r="D1331" s="210"/>
      <c r="E1331" s="58"/>
      <c r="F1331" s="209">
        <f>SUM(F1323:F1330)+F1321</f>
        <v>20569</v>
      </c>
      <c r="G1331" s="211">
        <f t="shared" ref="G1331" si="81">SUM(G1323:G1330)</f>
        <v>0</v>
      </c>
      <c r="H1331" s="59"/>
      <c r="I1331" s="70">
        <f>SUM(I1323:I1330)</f>
        <v>2335</v>
      </c>
      <c r="J1331" s="57" t="s">
        <v>376</v>
      </c>
      <c r="K1331" s="57" t="str">
        <f>VLOOKUP($A1318,'CBT Wages'!$B$6:$AF$48,6,0)</f>
        <v>MHE</v>
      </c>
    </row>
    <row r="1333" spans="1:11" ht="15.75" x14ac:dyDescent="0.2">
      <c r="A1333" s="20" t="s">
        <v>337</v>
      </c>
      <c r="B1333" s="21"/>
      <c r="C1333" s="21"/>
      <c r="D1333" s="21"/>
      <c r="E1333" s="167" t="str">
        <f>+$E$1</f>
        <v>Salary Slip Oct 2019</v>
      </c>
      <c r="F1333" s="167"/>
      <c r="G1333" s="167"/>
      <c r="H1333" s="167"/>
      <c r="I1333" s="167"/>
      <c r="J1333" s="167"/>
      <c r="K1333" s="168"/>
    </row>
    <row r="1334" spans="1:11" x14ac:dyDescent="0.2">
      <c r="A1334" s="22"/>
      <c r="C1334" s="23" t="s">
        <v>339</v>
      </c>
      <c r="E1334" s="23"/>
      <c r="F1334" s="23"/>
      <c r="G1334" s="23"/>
      <c r="H1334" s="23"/>
      <c r="I1334" s="23"/>
      <c r="J1334" s="23"/>
      <c r="K1334" s="60"/>
    </row>
    <row r="1335" spans="1:11" x14ac:dyDescent="0.2">
      <c r="A1335" s="24" t="s">
        <v>340</v>
      </c>
      <c r="B1335" s="25" t="s">
        <v>341</v>
      </c>
      <c r="C1335" s="26"/>
      <c r="D1335" s="27" t="s">
        <v>342</v>
      </c>
      <c r="E1335" s="28" t="s">
        <v>343</v>
      </c>
      <c r="F1335" s="28" t="s">
        <v>344</v>
      </c>
      <c r="G1335" s="28" t="s">
        <v>345</v>
      </c>
      <c r="H1335" s="29" t="s">
        <v>346</v>
      </c>
      <c r="I1335" s="61" t="s">
        <v>347</v>
      </c>
      <c r="J1335" s="44"/>
      <c r="K1335" s="62" t="s">
        <v>348</v>
      </c>
    </row>
    <row r="1336" spans="1:11" x14ac:dyDescent="0.2">
      <c r="A1336" s="30">
        <f>+'CBT Wages'!B30</f>
        <v>3562030595</v>
      </c>
      <c r="B1336" s="31" t="str">
        <f>VLOOKUP($A1336,'CBT Wages'!$B$6:$AE$48,8,0)</f>
        <v>101446145784</v>
      </c>
      <c r="C1336" s="26"/>
      <c r="D1336" s="31" t="str">
        <f>VLOOKUP($A1336,'CBT Wages'!$B$6:$AE$48,9,0)</f>
        <v xml:space="preserve"> 6928993120</v>
      </c>
      <c r="E1336" s="31">
        <f>VLOOKUP($A1336,'CBT Wages'!$B$6:$AE$48,10,0)</f>
        <v>27</v>
      </c>
      <c r="F1336" s="31">
        <f>VLOOKUP($A1336,'CBT Wages'!$B$6:$AE$48,14,0)</f>
        <v>20</v>
      </c>
      <c r="G1336" s="32">
        <f>VLOOKUP($A1336,'CBT Wages'!$B$6:$AE$48,5,0)</f>
        <v>43582</v>
      </c>
      <c r="H1336" s="33" t="s">
        <v>349</v>
      </c>
      <c r="I1336" s="64">
        <v>0</v>
      </c>
      <c r="J1336" s="65"/>
      <c r="K1336" s="64">
        <v>0</v>
      </c>
    </row>
    <row r="1337" spans="1:11" x14ac:dyDescent="0.2">
      <c r="A1337" s="34" t="s">
        <v>350</v>
      </c>
      <c r="B1337" s="31" t="str">
        <f>VLOOKUP($A1336,'CBT Wages'!$B$6:$AE$48,3,0)</f>
        <v>Lavkush</v>
      </c>
      <c r="C1337" s="21"/>
      <c r="D1337" s="21"/>
      <c r="E1337" s="35"/>
      <c r="F1337" s="35"/>
      <c r="G1337" s="35"/>
      <c r="H1337" s="213" t="s">
        <v>351</v>
      </c>
      <c r="I1337" s="187">
        <v>0</v>
      </c>
      <c r="J1337" s="206"/>
      <c r="K1337" s="187">
        <v>0</v>
      </c>
    </row>
    <row r="1338" spans="1:11" x14ac:dyDescent="0.2">
      <c r="A1338" s="36" t="s">
        <v>352</v>
      </c>
      <c r="B1338" s="27" t="str">
        <f>VLOOKUP($A1336,'CBT Wages'!$B$6:$AE$48,4,0)</f>
        <v>Kripal Singh</v>
      </c>
      <c r="C1338" s="21"/>
      <c r="D1338" s="21"/>
      <c r="E1338" s="28" t="s">
        <v>322</v>
      </c>
      <c r="F1338" s="37">
        <f>VLOOKUP($A1336,'CBT OT'!$B$6:$O$429,9,0)</f>
        <v>9</v>
      </c>
      <c r="G1338" s="38"/>
      <c r="H1338" s="194"/>
      <c r="I1338" s="188"/>
      <c r="J1338" s="207"/>
      <c r="K1338" s="188"/>
    </row>
    <row r="1339" spans="1:11" x14ac:dyDescent="0.2">
      <c r="A1339" s="39" t="s">
        <v>353</v>
      </c>
      <c r="B1339" s="40" t="e">
        <f>VLOOKUP($A1336,'CBT Wages'!$B$6:$AR$48,44,0)</f>
        <v>#REF!</v>
      </c>
      <c r="C1339" s="41"/>
      <c r="D1339" s="41"/>
      <c r="E1339" s="35" t="s">
        <v>354</v>
      </c>
      <c r="F1339" s="37">
        <f>VLOOKUP($A1336,'CBT OT'!$B$6:$V$429,16,0)</f>
        <v>1482</v>
      </c>
      <c r="G1339" s="42"/>
      <c r="H1339" s="43" t="s">
        <v>355</v>
      </c>
      <c r="I1339" s="66">
        <v>0</v>
      </c>
      <c r="J1339" s="67"/>
      <c r="K1339" s="66">
        <v>0</v>
      </c>
    </row>
    <row r="1340" spans="1:11" x14ac:dyDescent="0.2">
      <c r="A1340" s="169" t="s">
        <v>356</v>
      </c>
      <c r="B1340" s="197"/>
      <c r="C1340" s="198" t="s">
        <v>357</v>
      </c>
      <c r="D1340" s="192"/>
      <c r="E1340" s="45"/>
      <c r="F1340" s="199" t="s">
        <v>358</v>
      </c>
      <c r="G1340" s="192"/>
      <c r="H1340" s="200" t="s">
        <v>359</v>
      </c>
      <c r="I1340" s="201"/>
      <c r="J1340" s="175" t="s">
        <v>360</v>
      </c>
      <c r="K1340" s="176"/>
    </row>
    <row r="1341" spans="1:11" x14ac:dyDescent="0.2">
      <c r="A1341" s="46" t="s">
        <v>361</v>
      </c>
      <c r="B1341" s="47">
        <f>VLOOKUP($A1336,'CBT Wages'!$B$6:$AE$48,15,0)</f>
        <v>17234</v>
      </c>
      <c r="C1341" s="31">
        <f>VLOOKUP($A1336,'CBT Wages'!$B$6:$AE$48,20,0)</f>
        <v>12766</v>
      </c>
      <c r="D1341" s="48"/>
      <c r="E1341" s="49"/>
      <c r="F1341" s="177">
        <f>SUM(C1341:E1341)</f>
        <v>12766</v>
      </c>
      <c r="G1341" s="202"/>
      <c r="H1341" s="34" t="s">
        <v>362</v>
      </c>
      <c r="I1341" s="26">
        <f>VLOOKUP($A1336,'CBT Wages'!$B$6:$AE$48,29,0)</f>
        <v>1620</v>
      </c>
      <c r="J1341" s="203"/>
      <c r="K1341" s="180"/>
    </row>
    <row r="1342" spans="1:11" ht="14.25" x14ac:dyDescent="0.2">
      <c r="A1342" s="46" t="s">
        <v>363</v>
      </c>
      <c r="B1342" s="50">
        <f>VLOOKUP($A1336,'CBT Wages'!$B$6:$AE$48,16,0)</f>
        <v>0</v>
      </c>
      <c r="C1342" s="51">
        <f>VLOOKUP($A1336,'CBT Wages'!$B$6:$AE$48,21,0)</f>
        <v>0</v>
      </c>
      <c r="D1342" s="52"/>
      <c r="E1342" s="38"/>
      <c r="F1342" s="181">
        <f>SUM(C1342:E1342)</f>
        <v>0</v>
      </c>
      <c r="G1342" s="204"/>
      <c r="H1342" s="36" t="s">
        <v>364</v>
      </c>
      <c r="I1342" s="68">
        <f>VLOOKUP($A1336,'CBT Wages'!$B$6:$AE$48,28,0)</f>
        <v>110</v>
      </c>
      <c r="J1342" s="205">
        <f>F1349-I1349</f>
        <v>14317</v>
      </c>
      <c r="K1342" s="184"/>
    </row>
    <row r="1343" spans="1:11" x14ac:dyDescent="0.2">
      <c r="A1343" s="46" t="s">
        <v>365</v>
      </c>
      <c r="B1343" s="50">
        <f>VLOOKUP($A1336,'CBT Wages'!$B$6:$AE$48,17,0)</f>
        <v>0</v>
      </c>
      <c r="C1343" s="51">
        <f>VLOOKUP($A1336,'CBT Wages'!$B$6:$AE$48,22,0)</f>
        <v>0</v>
      </c>
      <c r="D1343" s="52"/>
      <c r="E1343" s="38"/>
      <c r="F1343" s="181">
        <f>SUM(C1343:E1343)</f>
        <v>0</v>
      </c>
      <c r="G1343" s="204"/>
      <c r="H1343" s="36" t="s">
        <v>366</v>
      </c>
      <c r="I1343" s="68">
        <f>VLOOKUP($A1336,'CBT Wages'!$B$6:$AE$48,30,0)</f>
        <v>0</v>
      </c>
      <c r="J1343" s="201" t="s">
        <v>367</v>
      </c>
      <c r="K1343" s="190"/>
    </row>
    <row r="1344" spans="1:11" x14ac:dyDescent="0.2">
      <c r="A1344" s="46" t="s">
        <v>368</v>
      </c>
      <c r="B1344" s="50">
        <v>0</v>
      </c>
      <c r="C1344" s="51">
        <v>0</v>
      </c>
      <c r="D1344" s="52"/>
      <c r="E1344" s="38"/>
      <c r="F1344" s="181">
        <f>SUM(D1344:E1344)</f>
        <v>0</v>
      </c>
      <c r="G1344" s="204"/>
      <c r="H1344" s="36" t="s">
        <v>369</v>
      </c>
      <c r="I1344" s="68"/>
      <c r="J1344" s="198"/>
      <c r="K1344" s="192"/>
    </row>
    <row r="1345" spans="1:11" x14ac:dyDescent="0.2">
      <c r="A1345" s="46" t="s">
        <v>370</v>
      </c>
      <c r="B1345" s="50">
        <f>VLOOKUP($A1336,'CBT Wages'!$B$6:$AE$48,18,0)</f>
        <v>0</v>
      </c>
      <c r="C1345" s="51">
        <f>VLOOKUP($A1336,'CBT Wages'!$B$6:$AE$48,23,0)</f>
        <v>0</v>
      </c>
      <c r="D1345" s="52"/>
      <c r="E1345" s="38"/>
      <c r="F1345" s="181">
        <f>SUM(C1345:E1345)</f>
        <v>0</v>
      </c>
      <c r="G1345" s="204"/>
      <c r="H1345" s="36" t="s">
        <v>371</v>
      </c>
      <c r="I1345" s="68"/>
      <c r="J1345" s="198"/>
      <c r="K1345" s="192"/>
    </row>
    <row r="1346" spans="1:11" x14ac:dyDescent="0.2">
      <c r="A1346" s="46" t="s">
        <v>372</v>
      </c>
      <c r="B1346" s="53">
        <v>0</v>
      </c>
      <c r="C1346" s="51">
        <f>VLOOKUP($A1336,'CBT Wages'!$B$6:$AE$48,25,0)</f>
        <v>1064</v>
      </c>
      <c r="D1346" s="52"/>
      <c r="E1346" s="38"/>
      <c r="F1346" s="181">
        <f>SUM(C1346:E1346)</f>
        <v>1064</v>
      </c>
      <c r="G1346" s="204"/>
      <c r="H1346" s="51"/>
      <c r="I1346" s="68"/>
      <c r="J1346" s="198"/>
      <c r="K1346" s="192"/>
    </row>
    <row r="1347" spans="1:11" x14ac:dyDescent="0.2">
      <c r="A1347" s="46" t="s">
        <v>374</v>
      </c>
      <c r="B1347" s="53">
        <v>0</v>
      </c>
      <c r="C1347" s="51">
        <f>VLOOKUP($A1336,'CBT Wages'!$B$6:$AE$48,26,0)</f>
        <v>735</v>
      </c>
      <c r="D1347" s="52"/>
      <c r="E1347" s="38"/>
      <c r="F1347" s="181">
        <f>SUM(C1347:E1347)</f>
        <v>735</v>
      </c>
      <c r="G1347" s="204"/>
      <c r="H1347" s="51"/>
      <c r="I1347" s="68"/>
      <c r="J1347" s="198"/>
      <c r="K1347" s="192"/>
    </row>
    <row r="1348" spans="1:11" x14ac:dyDescent="0.2">
      <c r="A1348" s="54" t="s">
        <v>375</v>
      </c>
      <c r="B1348" s="55"/>
      <c r="C1348" s="185"/>
      <c r="D1348" s="186"/>
      <c r="E1348" s="42"/>
      <c r="F1348" s="185">
        <f>SUM(D1348:E1348)</f>
        <v>0</v>
      </c>
      <c r="G1348" s="208"/>
      <c r="H1348" s="40"/>
      <c r="I1348" s="69"/>
      <c r="J1348" s="212"/>
      <c r="K1348" s="194"/>
    </row>
    <row r="1349" spans="1:11" x14ac:dyDescent="0.2">
      <c r="A1349" s="56" t="s">
        <v>320</v>
      </c>
      <c r="B1349" s="57">
        <f>SUM(B1341:B1348)</f>
        <v>17234</v>
      </c>
      <c r="C1349" s="209">
        <f>SUM(C1341:D1348)</f>
        <v>14565</v>
      </c>
      <c r="D1349" s="210"/>
      <c r="E1349" s="58"/>
      <c r="F1349" s="209">
        <f>SUM(F1341:F1348)+F1339</f>
        <v>16047</v>
      </c>
      <c r="G1349" s="211">
        <f t="shared" ref="G1349" si="82">SUM(G1341:G1348)</f>
        <v>0</v>
      </c>
      <c r="H1349" s="59"/>
      <c r="I1349" s="70">
        <f>SUM(I1341:I1348)</f>
        <v>1730</v>
      </c>
      <c r="J1349" s="57" t="s">
        <v>376</v>
      </c>
      <c r="K1349" s="57" t="str">
        <f>VLOOKUP($A1336,'CBT Wages'!$B$6:$AF$48,6,0)</f>
        <v>MHE</v>
      </c>
    </row>
    <row r="1351" spans="1:11" ht="15.75" x14ac:dyDescent="0.2">
      <c r="A1351" s="20" t="s">
        <v>337</v>
      </c>
      <c r="B1351" s="21"/>
      <c r="C1351" s="21"/>
      <c r="D1351" s="21"/>
      <c r="E1351" s="167" t="str">
        <f>+$E$1</f>
        <v>Salary Slip Oct 2019</v>
      </c>
      <c r="F1351" s="167"/>
      <c r="G1351" s="167"/>
      <c r="H1351" s="167"/>
      <c r="I1351" s="167"/>
      <c r="J1351" s="167"/>
      <c r="K1351" s="168"/>
    </row>
    <row r="1352" spans="1:11" x14ac:dyDescent="0.2">
      <c r="A1352" s="22"/>
      <c r="C1352" s="23" t="s">
        <v>339</v>
      </c>
      <c r="E1352" s="23"/>
      <c r="F1352" s="23"/>
      <c r="G1352" s="23"/>
      <c r="H1352" s="23"/>
      <c r="I1352" s="23"/>
      <c r="J1352" s="23"/>
      <c r="K1352" s="60"/>
    </row>
    <row r="1353" spans="1:11" x14ac:dyDescent="0.2">
      <c r="A1353" s="24" t="s">
        <v>340</v>
      </c>
      <c r="B1353" s="25" t="s">
        <v>341</v>
      </c>
      <c r="C1353" s="26"/>
      <c r="D1353" s="27" t="s">
        <v>342</v>
      </c>
      <c r="E1353" s="28" t="s">
        <v>343</v>
      </c>
      <c r="F1353" s="28" t="s">
        <v>344</v>
      </c>
      <c r="G1353" s="28" t="s">
        <v>345</v>
      </c>
      <c r="H1353" s="29" t="s">
        <v>346</v>
      </c>
      <c r="I1353" s="61" t="s">
        <v>347</v>
      </c>
      <c r="J1353" s="44"/>
      <c r="K1353" s="62" t="s">
        <v>348</v>
      </c>
    </row>
    <row r="1354" spans="1:11" x14ac:dyDescent="0.2">
      <c r="A1354" s="30">
        <f>+'CBT Wages'!B31</f>
        <v>3562030596</v>
      </c>
      <c r="B1354" s="124" t="str">
        <f>VLOOKUP($A1354,'CBT Wages'!$B$6:$AE$48,8,0)</f>
        <v>101293014361</v>
      </c>
      <c r="C1354" s="26"/>
      <c r="D1354" s="31">
        <f>VLOOKUP($A1354,'CBT Wages'!$B$6:$AE$48,9,0)</f>
        <v>6921010976</v>
      </c>
      <c r="E1354" s="31">
        <f>VLOOKUP($A1354,'CBT Wages'!$B$6:$AE$48,10,0)</f>
        <v>27</v>
      </c>
      <c r="F1354" s="31">
        <f>VLOOKUP($A1354,'CBT Wages'!$B$6:$AE$48,14,0)</f>
        <v>21.5</v>
      </c>
      <c r="G1354" s="32">
        <f>VLOOKUP($A1354,'CBT Wages'!$B$6:$AE$48,5,0)</f>
        <v>43425</v>
      </c>
      <c r="H1354" s="33" t="s">
        <v>349</v>
      </c>
      <c r="I1354" s="64">
        <v>0</v>
      </c>
      <c r="J1354" s="65"/>
      <c r="K1354" s="64">
        <v>0</v>
      </c>
    </row>
    <row r="1355" spans="1:11" x14ac:dyDescent="0.2">
      <c r="A1355" s="34" t="s">
        <v>350</v>
      </c>
      <c r="B1355" s="31" t="str">
        <f>VLOOKUP($A1354,'CBT Wages'!$B$6:$AE$48,3,0)</f>
        <v>MANI SHANKAR TIWARI</v>
      </c>
      <c r="C1355" s="21"/>
      <c r="D1355" s="21"/>
      <c r="E1355" s="35"/>
      <c r="F1355" s="35"/>
      <c r="G1355" s="35"/>
      <c r="H1355" s="213" t="s">
        <v>351</v>
      </c>
      <c r="I1355" s="187">
        <v>0</v>
      </c>
      <c r="J1355" s="206"/>
      <c r="K1355" s="187">
        <v>0</v>
      </c>
    </row>
    <row r="1356" spans="1:11" x14ac:dyDescent="0.2">
      <c r="A1356" s="36" t="s">
        <v>352</v>
      </c>
      <c r="B1356" s="27" t="str">
        <f>VLOOKUP($A1354,'CBT Wages'!$B$6:$AE$48,4,0)</f>
        <v>RADHA MOHAN TIWARI</v>
      </c>
      <c r="C1356" s="21"/>
      <c r="D1356" s="21"/>
      <c r="E1356" s="28" t="s">
        <v>322</v>
      </c>
      <c r="F1356" s="37">
        <f>VLOOKUP($A1354,'CBT OT'!$B$6:$O$429,9,0)</f>
        <v>0</v>
      </c>
      <c r="G1356" s="38"/>
      <c r="H1356" s="194"/>
      <c r="I1356" s="188"/>
      <c r="J1356" s="207"/>
      <c r="K1356" s="188"/>
    </row>
    <row r="1357" spans="1:11" x14ac:dyDescent="0.2">
      <c r="A1357" s="39" t="s">
        <v>353</v>
      </c>
      <c r="B1357" s="40" t="e">
        <f>VLOOKUP($A1354,'CBT Wages'!$B$6:$AR$48,44,0)</f>
        <v>#REF!</v>
      </c>
      <c r="C1357" s="41"/>
      <c r="D1357" s="41"/>
      <c r="E1357" s="35" t="s">
        <v>354</v>
      </c>
      <c r="F1357" s="37">
        <f>VLOOKUP($A1354,'CBT OT'!$B$6:$V$429,16,0)</f>
        <v>0</v>
      </c>
      <c r="G1357" s="42"/>
      <c r="H1357" s="43" t="s">
        <v>355</v>
      </c>
      <c r="I1357" s="66">
        <v>0</v>
      </c>
      <c r="J1357" s="67"/>
      <c r="K1357" s="66">
        <v>0</v>
      </c>
    </row>
    <row r="1358" spans="1:11" x14ac:dyDescent="0.2">
      <c r="A1358" s="169" t="s">
        <v>356</v>
      </c>
      <c r="B1358" s="197"/>
      <c r="C1358" s="198" t="s">
        <v>357</v>
      </c>
      <c r="D1358" s="192"/>
      <c r="E1358" s="45"/>
      <c r="F1358" s="199" t="s">
        <v>358</v>
      </c>
      <c r="G1358" s="192"/>
      <c r="H1358" s="200" t="s">
        <v>359</v>
      </c>
      <c r="I1358" s="201"/>
      <c r="J1358" s="175" t="s">
        <v>360</v>
      </c>
      <c r="K1358" s="176"/>
    </row>
    <row r="1359" spans="1:11" x14ac:dyDescent="0.2">
      <c r="A1359" s="46" t="s">
        <v>361</v>
      </c>
      <c r="B1359" s="47">
        <f>VLOOKUP($A1354,'CBT Wages'!$B$6:$AE$48,15,0)</f>
        <v>19070</v>
      </c>
      <c r="C1359" s="31">
        <f>VLOOKUP($A1354,'CBT Wages'!$B$6:$AE$48,20,0)</f>
        <v>15185</v>
      </c>
      <c r="D1359" s="48"/>
      <c r="E1359" s="49"/>
      <c r="F1359" s="177">
        <f>SUM(C1359:E1359)</f>
        <v>15185</v>
      </c>
      <c r="G1359" s="202"/>
      <c r="H1359" s="34" t="s">
        <v>362</v>
      </c>
      <c r="I1359" s="26">
        <f>VLOOKUP($A1354,'CBT Wages'!$B$6:$AE$48,29,0)</f>
        <v>1930</v>
      </c>
      <c r="J1359" s="203"/>
      <c r="K1359" s="180"/>
    </row>
    <row r="1360" spans="1:11" ht="14.25" x14ac:dyDescent="0.2">
      <c r="A1360" s="46" t="s">
        <v>363</v>
      </c>
      <c r="B1360" s="50">
        <f>VLOOKUP($A1354,'CBT Wages'!$B$6:$AE$48,16,0)</f>
        <v>537</v>
      </c>
      <c r="C1360" s="51">
        <f>VLOOKUP($A1354,'CBT Wages'!$B$6:$AE$48,21,0)</f>
        <v>428</v>
      </c>
      <c r="D1360" s="52"/>
      <c r="E1360" s="38"/>
      <c r="F1360" s="181">
        <f>SUM(C1360:E1360)</f>
        <v>428</v>
      </c>
      <c r="G1360" s="204"/>
      <c r="H1360" s="36" t="s">
        <v>364</v>
      </c>
      <c r="I1360" s="68">
        <f>VLOOKUP($A1354,'CBT Wages'!$B$6:$AE$48,28,0)</f>
        <v>134</v>
      </c>
      <c r="J1360" s="205">
        <f>F1367-I1367</f>
        <v>15713</v>
      </c>
      <c r="K1360" s="184"/>
    </row>
    <row r="1361" spans="1:11" x14ac:dyDescent="0.2">
      <c r="A1361" s="46" t="s">
        <v>365</v>
      </c>
      <c r="B1361" s="50">
        <f>VLOOKUP($A1354,'CBT Wages'!$B$6:$AE$48,17,0)</f>
        <v>0</v>
      </c>
      <c r="C1361" s="51">
        <f>VLOOKUP($A1354,'CBT Wages'!$B$6:$AE$48,22,0)</f>
        <v>0</v>
      </c>
      <c r="D1361" s="52"/>
      <c r="E1361" s="38"/>
      <c r="F1361" s="181">
        <f>SUM(C1361:E1361)</f>
        <v>0</v>
      </c>
      <c r="G1361" s="204"/>
      <c r="H1361" s="36" t="s">
        <v>366</v>
      </c>
      <c r="I1361" s="68">
        <f>VLOOKUP($A1354,'CBT Wages'!$B$6:$AE$48,30,0)</f>
        <v>0</v>
      </c>
      <c r="J1361" s="201" t="s">
        <v>367</v>
      </c>
      <c r="K1361" s="190"/>
    </row>
    <row r="1362" spans="1:11" x14ac:dyDescent="0.2">
      <c r="A1362" s="46" t="s">
        <v>368</v>
      </c>
      <c r="B1362" s="50">
        <v>0</v>
      </c>
      <c r="C1362" s="51">
        <v>0</v>
      </c>
      <c r="D1362" s="52"/>
      <c r="E1362" s="38"/>
      <c r="F1362" s="181">
        <f>SUM(D1362:E1362)</f>
        <v>0</v>
      </c>
      <c r="G1362" s="204"/>
      <c r="H1362" s="36" t="s">
        <v>369</v>
      </c>
      <c r="I1362" s="68"/>
      <c r="J1362" s="198"/>
      <c r="K1362" s="192"/>
    </row>
    <row r="1363" spans="1:11" x14ac:dyDescent="0.2">
      <c r="A1363" s="46" t="s">
        <v>370</v>
      </c>
      <c r="B1363" s="50">
        <f>VLOOKUP($A1354,'CBT Wages'!$B$6:$AE$48,18,0)</f>
        <v>0</v>
      </c>
      <c r="C1363" s="51">
        <f>VLOOKUP($A1354,'CBT Wages'!$B$6:$AE$48,23,0)</f>
        <v>0</v>
      </c>
      <c r="D1363" s="52"/>
      <c r="E1363" s="38"/>
      <c r="F1363" s="181">
        <f>SUM(C1363:E1363)</f>
        <v>0</v>
      </c>
      <c r="G1363" s="204"/>
      <c r="H1363" s="36" t="s">
        <v>371</v>
      </c>
      <c r="I1363" s="68"/>
      <c r="J1363" s="198"/>
      <c r="K1363" s="192"/>
    </row>
    <row r="1364" spans="1:11" x14ac:dyDescent="0.2">
      <c r="A1364" s="46" t="s">
        <v>372</v>
      </c>
      <c r="B1364" s="53">
        <v>0</v>
      </c>
      <c r="C1364" s="51">
        <f>VLOOKUP($A1354,'CBT Wages'!$B$6:$AE$48,25,0)</f>
        <v>1265</v>
      </c>
      <c r="D1364" s="52"/>
      <c r="E1364" s="38"/>
      <c r="F1364" s="181">
        <f>SUM(C1364:E1364)</f>
        <v>1265</v>
      </c>
      <c r="G1364" s="204"/>
      <c r="H1364" s="51"/>
      <c r="I1364" s="68"/>
      <c r="J1364" s="198"/>
      <c r="K1364" s="192"/>
    </row>
    <row r="1365" spans="1:11" x14ac:dyDescent="0.2">
      <c r="A1365" s="46" t="s">
        <v>374</v>
      </c>
      <c r="B1365" s="53">
        <v>0</v>
      </c>
      <c r="C1365" s="51">
        <f>VLOOKUP($A1354,'CBT Wages'!$B$6:$AE$48,26,0)</f>
        <v>899</v>
      </c>
      <c r="D1365" s="52"/>
      <c r="E1365" s="38"/>
      <c r="F1365" s="181">
        <f>SUM(C1365:E1365)</f>
        <v>899</v>
      </c>
      <c r="G1365" s="204"/>
      <c r="H1365" s="51"/>
      <c r="I1365" s="68"/>
      <c r="J1365" s="198"/>
      <c r="K1365" s="192"/>
    </row>
    <row r="1366" spans="1:11" x14ac:dyDescent="0.2">
      <c r="A1366" s="54" t="s">
        <v>375</v>
      </c>
      <c r="B1366" s="55"/>
      <c r="C1366" s="185"/>
      <c r="D1366" s="186"/>
      <c r="E1366" s="42"/>
      <c r="F1366" s="185">
        <f>SUM(D1366:E1366)</f>
        <v>0</v>
      </c>
      <c r="G1366" s="208"/>
      <c r="H1366" s="40"/>
      <c r="I1366" s="69"/>
      <c r="J1366" s="212"/>
      <c r="K1366" s="194"/>
    </row>
    <row r="1367" spans="1:11" x14ac:dyDescent="0.2">
      <c r="A1367" s="56" t="s">
        <v>320</v>
      </c>
      <c r="B1367" s="57">
        <f>SUM(B1359:B1366)</f>
        <v>19607</v>
      </c>
      <c r="C1367" s="209">
        <f>SUM(C1359:D1366)</f>
        <v>17777</v>
      </c>
      <c r="D1367" s="210"/>
      <c r="E1367" s="58"/>
      <c r="F1367" s="209">
        <f>SUM(F1359:F1366)+F1357</f>
        <v>17777</v>
      </c>
      <c r="G1367" s="211">
        <f t="shared" ref="G1367" si="83">SUM(G1359:G1366)</f>
        <v>0</v>
      </c>
      <c r="H1367" s="59"/>
      <c r="I1367" s="70">
        <f>SUM(I1359:I1366)</f>
        <v>2064</v>
      </c>
      <c r="J1367" s="57" t="s">
        <v>376</v>
      </c>
      <c r="K1367" s="57" t="str">
        <f>VLOOKUP($A1354,'CBT Wages'!$B$6:$AF$48,6,0)</f>
        <v>DEO</v>
      </c>
    </row>
    <row r="1369" spans="1:11" ht="15.75" x14ac:dyDescent="0.2">
      <c r="A1369" s="20" t="s">
        <v>337</v>
      </c>
      <c r="B1369" s="21"/>
      <c r="C1369" s="21"/>
      <c r="D1369" s="21"/>
      <c r="E1369" s="167" t="str">
        <f>+$E$1</f>
        <v>Salary Slip Oct 2019</v>
      </c>
      <c r="F1369" s="167"/>
      <c r="G1369" s="167"/>
      <c r="H1369" s="167"/>
      <c r="I1369" s="167"/>
      <c r="J1369" s="167"/>
      <c r="K1369" s="168"/>
    </row>
    <row r="1370" spans="1:11" x14ac:dyDescent="0.2">
      <c r="A1370" s="22"/>
      <c r="C1370" s="23" t="s">
        <v>339</v>
      </c>
      <c r="E1370" s="23"/>
      <c r="F1370" s="23"/>
      <c r="G1370" s="23"/>
      <c r="H1370" s="23"/>
      <c r="I1370" s="23"/>
      <c r="J1370" s="23"/>
      <c r="K1370" s="60"/>
    </row>
    <row r="1371" spans="1:11" x14ac:dyDescent="0.2">
      <c r="A1371" s="24" t="s">
        <v>340</v>
      </c>
      <c r="B1371" s="25" t="s">
        <v>341</v>
      </c>
      <c r="C1371" s="26"/>
      <c r="D1371" s="27" t="s">
        <v>342</v>
      </c>
      <c r="E1371" s="28" t="s">
        <v>343</v>
      </c>
      <c r="F1371" s="28" t="s">
        <v>344</v>
      </c>
      <c r="G1371" s="28" t="s">
        <v>345</v>
      </c>
      <c r="H1371" s="29" t="s">
        <v>346</v>
      </c>
      <c r="I1371" s="61" t="s">
        <v>347</v>
      </c>
      <c r="J1371" s="44"/>
      <c r="K1371" s="62" t="s">
        <v>348</v>
      </c>
    </row>
    <row r="1372" spans="1:11" x14ac:dyDescent="0.2">
      <c r="A1372" s="30">
        <f>+'CBT Wages'!B32</f>
        <v>3562030597</v>
      </c>
      <c r="B1372" s="124" t="str">
        <f>VLOOKUP($A1372,'CBT Wages'!$B$6:$AE$48,8,0)</f>
        <v>100577021644</v>
      </c>
      <c r="C1372" s="26"/>
      <c r="D1372" s="31">
        <f>VLOOKUP($A1372,'CBT Wages'!$B$6:$AE$48,9,0)</f>
        <v>1114607978</v>
      </c>
      <c r="E1372" s="31">
        <f>VLOOKUP($A1372,'CBT Wages'!$B$6:$AE$48,10,0)</f>
        <v>27</v>
      </c>
      <c r="F1372" s="31">
        <f>VLOOKUP($A1372,'CBT Wages'!$B$6:$AE$48,14,0)</f>
        <v>23.5</v>
      </c>
      <c r="G1372" s="32">
        <f>VLOOKUP($A1372,'CBT Wages'!$B$6:$AE$48,5,0)</f>
        <v>43420</v>
      </c>
      <c r="H1372" s="33" t="s">
        <v>349</v>
      </c>
      <c r="I1372" s="64">
        <v>0</v>
      </c>
      <c r="J1372" s="65"/>
      <c r="K1372" s="64">
        <v>0</v>
      </c>
    </row>
    <row r="1373" spans="1:11" x14ac:dyDescent="0.2">
      <c r="A1373" s="34" t="s">
        <v>350</v>
      </c>
      <c r="B1373" s="31" t="str">
        <f>VLOOKUP($A1372,'CBT Wages'!$B$6:$AE$48,3,0)</f>
        <v>AMITABH BACHCHAN</v>
      </c>
      <c r="C1373" s="21"/>
      <c r="D1373" s="21"/>
      <c r="E1373" s="35"/>
      <c r="F1373" s="35"/>
      <c r="G1373" s="35"/>
      <c r="H1373" s="213" t="s">
        <v>351</v>
      </c>
      <c r="I1373" s="187">
        <v>0</v>
      </c>
      <c r="J1373" s="206"/>
      <c r="K1373" s="187">
        <v>0</v>
      </c>
    </row>
    <row r="1374" spans="1:11" x14ac:dyDescent="0.2">
      <c r="A1374" s="36" t="s">
        <v>352</v>
      </c>
      <c r="B1374" s="27" t="str">
        <f>VLOOKUP($A1372,'CBT Wages'!$B$6:$AE$48,4,0)</f>
        <v>MAHAVIR PRASAD</v>
      </c>
      <c r="C1374" s="21"/>
      <c r="D1374" s="21"/>
      <c r="E1374" s="28" t="s">
        <v>322</v>
      </c>
      <c r="F1374" s="37">
        <f>VLOOKUP($A1372,'CBT OT'!$B$6:$O$429,9,0)</f>
        <v>16.53</v>
      </c>
      <c r="G1374" s="38"/>
      <c r="H1374" s="194"/>
      <c r="I1374" s="188"/>
      <c r="J1374" s="207"/>
      <c r="K1374" s="188"/>
    </row>
    <row r="1375" spans="1:11" x14ac:dyDescent="0.2">
      <c r="A1375" s="39" t="s">
        <v>353</v>
      </c>
      <c r="B1375" s="40" t="e">
        <f>VLOOKUP($A1372,'CBT Wages'!$B$6:$AR$48,44,0)</f>
        <v>#REF!</v>
      </c>
      <c r="C1375" s="41"/>
      <c r="D1375" s="41"/>
      <c r="E1375" s="35" t="s">
        <v>354</v>
      </c>
      <c r="F1375" s="37">
        <f>VLOOKUP($A1372,'CBT OT'!$B$6:$V$429,16,0)</f>
        <v>3002</v>
      </c>
      <c r="G1375" s="42"/>
      <c r="H1375" s="43" t="s">
        <v>355</v>
      </c>
      <c r="I1375" s="66">
        <v>0</v>
      </c>
      <c r="J1375" s="67"/>
      <c r="K1375" s="66">
        <v>0</v>
      </c>
    </row>
    <row r="1376" spans="1:11" x14ac:dyDescent="0.2">
      <c r="A1376" s="169" t="s">
        <v>356</v>
      </c>
      <c r="B1376" s="197"/>
      <c r="C1376" s="198" t="s">
        <v>357</v>
      </c>
      <c r="D1376" s="192"/>
      <c r="E1376" s="45"/>
      <c r="F1376" s="199" t="s">
        <v>358</v>
      </c>
      <c r="G1376" s="192"/>
      <c r="H1376" s="200" t="s">
        <v>359</v>
      </c>
      <c r="I1376" s="201"/>
      <c r="J1376" s="175" t="s">
        <v>360</v>
      </c>
      <c r="K1376" s="176"/>
    </row>
    <row r="1377" spans="1:11" x14ac:dyDescent="0.2">
      <c r="A1377" s="46" t="s">
        <v>361</v>
      </c>
      <c r="B1377" s="47">
        <f>VLOOKUP($A1372,'CBT Wages'!$B$6:$AE$48,15,0)</f>
        <v>19070</v>
      </c>
      <c r="C1377" s="31">
        <f>VLOOKUP($A1372,'CBT Wages'!$B$6:$AE$48,20,0)</f>
        <v>16598</v>
      </c>
      <c r="D1377" s="48"/>
      <c r="E1377" s="49"/>
      <c r="F1377" s="177">
        <f>SUM(C1377:E1377)</f>
        <v>16598</v>
      </c>
      <c r="G1377" s="202"/>
      <c r="H1377" s="34" t="s">
        <v>362</v>
      </c>
      <c r="I1377" s="26">
        <f>VLOOKUP($A1372,'CBT Wages'!$B$6:$AE$48,29,0)</f>
        <v>2115</v>
      </c>
      <c r="J1377" s="203"/>
      <c r="K1377" s="180"/>
    </row>
    <row r="1378" spans="1:11" ht="14.25" x14ac:dyDescent="0.2">
      <c r="A1378" s="46" t="s">
        <v>363</v>
      </c>
      <c r="B1378" s="50">
        <f>VLOOKUP($A1372,'CBT Wages'!$B$6:$AE$48,16,0)</f>
        <v>1401</v>
      </c>
      <c r="C1378" s="51">
        <f>VLOOKUP($A1372,'CBT Wages'!$B$6:$AE$48,21,0)</f>
        <v>1219</v>
      </c>
      <c r="D1378" s="52"/>
      <c r="E1378" s="38"/>
      <c r="F1378" s="181">
        <f>SUM(C1378:E1378)</f>
        <v>1219</v>
      </c>
      <c r="G1378" s="204"/>
      <c r="H1378" s="36" t="s">
        <v>364</v>
      </c>
      <c r="I1378" s="68">
        <f>VLOOKUP($A1372,'CBT Wages'!$B$6:$AE$48,28,0)</f>
        <v>152</v>
      </c>
      <c r="J1378" s="205">
        <f>F1385-I1385</f>
        <v>20961</v>
      </c>
      <c r="K1378" s="184"/>
    </row>
    <row r="1379" spans="1:11" x14ac:dyDescent="0.2">
      <c r="A1379" s="46" t="s">
        <v>365</v>
      </c>
      <c r="B1379" s="50">
        <f>VLOOKUP($A1372,'CBT Wages'!$B$6:$AE$48,17,0)</f>
        <v>0</v>
      </c>
      <c r="C1379" s="51">
        <f>VLOOKUP($A1372,'CBT Wages'!$B$6:$AE$48,22,0)</f>
        <v>0</v>
      </c>
      <c r="D1379" s="52"/>
      <c r="E1379" s="38"/>
      <c r="F1379" s="181">
        <f>SUM(C1379:E1379)</f>
        <v>0</v>
      </c>
      <c r="G1379" s="204"/>
      <c r="H1379" s="36" t="s">
        <v>366</v>
      </c>
      <c r="I1379" s="68">
        <f>VLOOKUP($A1372,'CBT Wages'!$B$6:$AE$48,30,0)</f>
        <v>0</v>
      </c>
      <c r="J1379" s="201" t="s">
        <v>367</v>
      </c>
      <c r="K1379" s="190"/>
    </row>
    <row r="1380" spans="1:11" x14ac:dyDescent="0.2">
      <c r="A1380" s="46" t="s">
        <v>368</v>
      </c>
      <c r="B1380" s="50">
        <v>0</v>
      </c>
      <c r="C1380" s="51">
        <v>0</v>
      </c>
      <c r="D1380" s="52"/>
      <c r="E1380" s="38"/>
      <c r="F1380" s="181">
        <f>SUM(D1380:E1380)</f>
        <v>0</v>
      </c>
      <c r="G1380" s="204"/>
      <c r="H1380" s="36" t="s">
        <v>369</v>
      </c>
      <c r="I1380" s="68"/>
      <c r="J1380" s="198"/>
      <c r="K1380" s="192"/>
    </row>
    <row r="1381" spans="1:11" x14ac:dyDescent="0.2">
      <c r="A1381" s="46" t="s">
        <v>370</v>
      </c>
      <c r="B1381" s="50">
        <f>VLOOKUP($A1372,'CBT Wages'!$B$6:$AE$48,18,0)</f>
        <v>0</v>
      </c>
      <c r="C1381" s="51">
        <f>VLOOKUP($A1372,'CBT Wages'!$B$6:$AE$48,23,0)</f>
        <v>0</v>
      </c>
      <c r="D1381" s="52"/>
      <c r="E1381" s="38"/>
      <c r="F1381" s="181">
        <f>SUM(C1381:E1381)</f>
        <v>0</v>
      </c>
      <c r="G1381" s="204"/>
      <c r="H1381" s="36" t="s">
        <v>371</v>
      </c>
      <c r="I1381" s="68"/>
      <c r="J1381" s="198"/>
      <c r="K1381" s="192"/>
    </row>
    <row r="1382" spans="1:11" x14ac:dyDescent="0.2">
      <c r="A1382" s="46" t="s">
        <v>372</v>
      </c>
      <c r="B1382" s="53">
        <v>0</v>
      </c>
      <c r="C1382" s="51">
        <f>VLOOKUP($A1372,'CBT Wages'!$B$6:$AE$48,25,0)</f>
        <v>1383</v>
      </c>
      <c r="D1382" s="52"/>
      <c r="E1382" s="38"/>
      <c r="F1382" s="181">
        <f>SUM(C1382:E1382)</f>
        <v>1383</v>
      </c>
      <c r="G1382" s="204"/>
      <c r="H1382" s="51"/>
      <c r="I1382" s="68"/>
      <c r="J1382" s="198"/>
      <c r="K1382" s="192"/>
    </row>
    <row r="1383" spans="1:11" x14ac:dyDescent="0.2">
      <c r="A1383" s="46" t="s">
        <v>374</v>
      </c>
      <c r="B1383" s="53">
        <v>0</v>
      </c>
      <c r="C1383" s="51">
        <f>VLOOKUP($A1372,'CBT Wages'!$B$6:$AE$48,26,0)</f>
        <v>1026</v>
      </c>
      <c r="D1383" s="52"/>
      <c r="E1383" s="38"/>
      <c r="F1383" s="181">
        <f>SUM(C1383:E1383)</f>
        <v>1026</v>
      </c>
      <c r="G1383" s="204"/>
      <c r="H1383" s="51"/>
      <c r="I1383" s="68"/>
      <c r="J1383" s="198"/>
      <c r="K1383" s="192"/>
    </row>
    <row r="1384" spans="1:11" x14ac:dyDescent="0.2">
      <c r="A1384" s="54" t="s">
        <v>375</v>
      </c>
      <c r="B1384" s="55"/>
      <c r="C1384" s="185"/>
      <c r="D1384" s="186"/>
      <c r="E1384" s="42"/>
      <c r="F1384" s="185">
        <f>SUM(D1384:E1384)</f>
        <v>0</v>
      </c>
      <c r="G1384" s="208"/>
      <c r="H1384" s="40"/>
      <c r="I1384" s="69"/>
      <c r="J1384" s="212"/>
      <c r="K1384" s="194"/>
    </row>
    <row r="1385" spans="1:11" x14ac:dyDescent="0.2">
      <c r="A1385" s="56" t="s">
        <v>320</v>
      </c>
      <c r="B1385" s="57">
        <f>SUM(B1377:B1384)</f>
        <v>20471</v>
      </c>
      <c r="C1385" s="209">
        <f>SUM(C1377:D1384)</f>
        <v>20226</v>
      </c>
      <c r="D1385" s="210"/>
      <c r="E1385" s="58"/>
      <c r="F1385" s="209">
        <f>SUM(F1377:F1384)+F1375</f>
        <v>23228</v>
      </c>
      <c r="G1385" s="211">
        <f t="shared" ref="G1385" si="84">SUM(G1377:G1384)</f>
        <v>0</v>
      </c>
      <c r="H1385" s="59"/>
      <c r="I1385" s="70">
        <f>SUM(I1377:I1384)</f>
        <v>2267</v>
      </c>
      <c r="J1385" s="57" t="s">
        <v>376</v>
      </c>
      <c r="K1385" s="57" t="str">
        <f>VLOOKUP($A1372,'CBT Wages'!$B$6:$AF$48,6,0)</f>
        <v>DEO</v>
      </c>
    </row>
    <row r="1387" spans="1:11" ht="15.75" x14ac:dyDescent="0.2">
      <c r="A1387" s="20" t="s">
        <v>337</v>
      </c>
      <c r="B1387" s="21"/>
      <c r="C1387" s="21"/>
      <c r="D1387" s="21"/>
      <c r="E1387" s="167" t="str">
        <f>+$E$1</f>
        <v>Salary Slip Oct 2019</v>
      </c>
      <c r="F1387" s="167"/>
      <c r="G1387" s="167"/>
      <c r="H1387" s="167"/>
      <c r="I1387" s="167"/>
      <c r="J1387" s="167"/>
      <c r="K1387" s="168"/>
    </row>
    <row r="1388" spans="1:11" x14ac:dyDescent="0.2">
      <c r="A1388" s="22"/>
      <c r="C1388" s="23" t="s">
        <v>339</v>
      </c>
      <c r="E1388" s="23"/>
      <c r="F1388" s="23"/>
      <c r="G1388" s="23"/>
      <c r="H1388" s="23"/>
      <c r="I1388" s="23"/>
      <c r="J1388" s="23"/>
      <c r="K1388" s="60"/>
    </row>
    <row r="1389" spans="1:11" x14ac:dyDescent="0.2">
      <c r="A1389" s="24" t="s">
        <v>340</v>
      </c>
      <c r="B1389" s="25" t="s">
        <v>341</v>
      </c>
      <c r="C1389" s="26"/>
      <c r="D1389" s="27" t="s">
        <v>342</v>
      </c>
      <c r="E1389" s="28" t="s">
        <v>343</v>
      </c>
      <c r="F1389" s="28" t="s">
        <v>344</v>
      </c>
      <c r="G1389" s="28" t="s">
        <v>345</v>
      </c>
      <c r="H1389" s="29" t="s">
        <v>346</v>
      </c>
      <c r="I1389" s="61" t="s">
        <v>347</v>
      </c>
      <c r="J1389" s="44"/>
      <c r="K1389" s="62" t="s">
        <v>348</v>
      </c>
    </row>
    <row r="1390" spans="1:11" x14ac:dyDescent="0.2">
      <c r="A1390" s="30">
        <f>+'CBT Wages'!B33</f>
        <v>3562030599</v>
      </c>
      <c r="B1390" s="31" t="str">
        <f>VLOOKUP($A1390,'CBT Wages'!$B$6:$AE$48,8,0)</f>
        <v>101208007225</v>
      </c>
      <c r="C1390" s="26"/>
      <c r="D1390" s="31" t="str">
        <f>VLOOKUP($A1390,'CBT Wages'!$B$6:$AE$48,9,0)</f>
        <v>6928605709</v>
      </c>
      <c r="E1390" s="31">
        <f>VLOOKUP($A1390,'CBT Wages'!$B$6:$AE$48,10,0)</f>
        <v>27</v>
      </c>
      <c r="F1390" s="31">
        <f>VLOOKUP($A1390,'CBT Wages'!$B$6:$AE$48,14,0)</f>
        <v>14</v>
      </c>
      <c r="G1390" s="32">
        <f>VLOOKUP($A1390,'CBT Wages'!$B$6:$AE$48,5,0)</f>
        <v>43428</v>
      </c>
      <c r="H1390" s="33" t="s">
        <v>349</v>
      </c>
      <c r="I1390" s="64">
        <v>0</v>
      </c>
      <c r="J1390" s="65"/>
      <c r="K1390" s="64">
        <v>0</v>
      </c>
    </row>
    <row r="1391" spans="1:11" x14ac:dyDescent="0.2">
      <c r="A1391" s="34" t="s">
        <v>350</v>
      </c>
      <c r="B1391" s="31" t="str">
        <f>VLOOKUP($A1390,'CBT Wages'!$B$6:$AE$48,3,0)</f>
        <v>PRIYA</v>
      </c>
      <c r="C1391" s="21"/>
      <c r="D1391" s="21"/>
      <c r="E1391" s="35"/>
      <c r="F1391" s="35"/>
      <c r="G1391" s="35"/>
      <c r="H1391" s="213" t="s">
        <v>351</v>
      </c>
      <c r="I1391" s="187">
        <v>0</v>
      </c>
      <c r="J1391" s="206"/>
      <c r="K1391" s="187">
        <v>0</v>
      </c>
    </row>
    <row r="1392" spans="1:11" x14ac:dyDescent="0.2">
      <c r="A1392" s="36" t="s">
        <v>352</v>
      </c>
      <c r="B1392" s="27" t="str">
        <f>VLOOKUP($A1390,'CBT Wages'!$B$6:$AE$48,4,0)</f>
        <v>VIJAY PRASAD SHRIVASTAV</v>
      </c>
      <c r="C1392" s="21"/>
      <c r="D1392" s="21"/>
      <c r="E1392" s="28" t="s">
        <v>322</v>
      </c>
      <c r="F1392" s="37">
        <f>VLOOKUP($A1390,'CBT OT'!$B$6:$O$429,9,0)</f>
        <v>2</v>
      </c>
      <c r="G1392" s="38"/>
      <c r="H1392" s="194"/>
      <c r="I1392" s="188"/>
      <c r="J1392" s="207"/>
      <c r="K1392" s="188"/>
    </row>
    <row r="1393" spans="1:11" x14ac:dyDescent="0.2">
      <c r="A1393" s="39" t="s">
        <v>353</v>
      </c>
      <c r="B1393" s="40" t="e">
        <f>VLOOKUP($A1390,'CBT Wages'!$B$6:$AR$48,44,0)</f>
        <v>#REF!</v>
      </c>
      <c r="C1393" s="41"/>
      <c r="D1393" s="41"/>
      <c r="E1393" s="35" t="s">
        <v>354</v>
      </c>
      <c r="F1393" s="37">
        <f>VLOOKUP($A1390,'CBT OT'!$B$6:$V$429,16,0)</f>
        <v>363</v>
      </c>
      <c r="G1393" s="42"/>
      <c r="H1393" s="43" t="s">
        <v>355</v>
      </c>
      <c r="I1393" s="66">
        <v>0</v>
      </c>
      <c r="J1393" s="67"/>
      <c r="K1393" s="66">
        <v>0</v>
      </c>
    </row>
    <row r="1394" spans="1:11" x14ac:dyDescent="0.2">
      <c r="A1394" s="169" t="s">
        <v>356</v>
      </c>
      <c r="B1394" s="197"/>
      <c r="C1394" s="198" t="s">
        <v>357</v>
      </c>
      <c r="D1394" s="192"/>
      <c r="E1394" s="45"/>
      <c r="F1394" s="199" t="s">
        <v>358</v>
      </c>
      <c r="G1394" s="192"/>
      <c r="H1394" s="200" t="s">
        <v>359</v>
      </c>
      <c r="I1394" s="201"/>
      <c r="J1394" s="175" t="s">
        <v>360</v>
      </c>
      <c r="K1394" s="176"/>
    </row>
    <row r="1395" spans="1:11" x14ac:dyDescent="0.2">
      <c r="A1395" s="46" t="s">
        <v>361</v>
      </c>
      <c r="B1395" s="47">
        <f>VLOOKUP($A1390,'CBT Wages'!$B$6:$AE$48,15,0)</f>
        <v>19070</v>
      </c>
      <c r="C1395" s="31">
        <f>VLOOKUP($A1390,'CBT Wages'!$B$6:$AE$48,20,0)</f>
        <v>9888</v>
      </c>
      <c r="D1395" s="48"/>
      <c r="E1395" s="49"/>
      <c r="F1395" s="177">
        <f>SUM(C1395:E1395)</f>
        <v>9888</v>
      </c>
      <c r="G1395" s="202"/>
      <c r="H1395" s="34" t="s">
        <v>362</v>
      </c>
      <c r="I1395" s="26">
        <f>VLOOKUP($A1390,'CBT Wages'!$B$6:$AE$48,29,0)</f>
        <v>1256</v>
      </c>
      <c r="J1395" s="203"/>
      <c r="K1395" s="180"/>
    </row>
    <row r="1396" spans="1:11" ht="14.25" x14ac:dyDescent="0.2">
      <c r="A1396" s="46" t="s">
        <v>363</v>
      </c>
      <c r="B1396" s="50">
        <f>VLOOKUP($A1390,'CBT Wages'!$B$6:$AE$48,16,0)</f>
        <v>315</v>
      </c>
      <c r="C1396" s="51">
        <f>VLOOKUP($A1390,'CBT Wages'!$B$6:$AE$48,21,0)</f>
        <v>163</v>
      </c>
      <c r="D1396" s="52"/>
      <c r="E1396" s="38"/>
      <c r="F1396" s="181">
        <f>SUM(C1396:E1396)</f>
        <v>163</v>
      </c>
      <c r="G1396" s="204"/>
      <c r="H1396" s="36" t="s">
        <v>364</v>
      </c>
      <c r="I1396" s="68">
        <f>VLOOKUP($A1390,'CBT Wages'!$B$6:$AE$48,28,0)</f>
        <v>86</v>
      </c>
      <c r="J1396" s="205">
        <f>F1403-I1403</f>
        <v>10475</v>
      </c>
      <c r="K1396" s="184"/>
    </row>
    <row r="1397" spans="1:11" x14ac:dyDescent="0.2">
      <c r="A1397" s="46" t="s">
        <v>365</v>
      </c>
      <c r="B1397" s="50">
        <f>VLOOKUP($A1390,'CBT Wages'!$B$6:$AE$48,17,0)</f>
        <v>0</v>
      </c>
      <c r="C1397" s="51">
        <f>VLOOKUP($A1390,'CBT Wages'!$B$6:$AE$48,22,0)</f>
        <v>0</v>
      </c>
      <c r="D1397" s="52"/>
      <c r="E1397" s="38"/>
      <c r="F1397" s="181">
        <f>SUM(C1397:E1397)</f>
        <v>0</v>
      </c>
      <c r="G1397" s="204"/>
      <c r="H1397" s="36" t="s">
        <v>366</v>
      </c>
      <c r="I1397" s="68">
        <f>VLOOKUP($A1390,'CBT Wages'!$B$6:$AE$48,30,0)</f>
        <v>0</v>
      </c>
      <c r="J1397" s="201" t="s">
        <v>367</v>
      </c>
      <c r="K1397" s="190"/>
    </row>
    <row r="1398" spans="1:11" x14ac:dyDescent="0.2">
      <c r="A1398" s="46" t="s">
        <v>368</v>
      </c>
      <c r="B1398" s="50">
        <v>0</v>
      </c>
      <c r="C1398" s="51">
        <v>0</v>
      </c>
      <c r="D1398" s="52"/>
      <c r="E1398" s="38"/>
      <c r="F1398" s="181">
        <f>SUM(D1398:E1398)</f>
        <v>0</v>
      </c>
      <c r="G1398" s="204"/>
      <c r="H1398" s="36" t="s">
        <v>369</v>
      </c>
      <c r="I1398" s="68"/>
      <c r="J1398" s="198"/>
      <c r="K1398" s="192"/>
    </row>
    <row r="1399" spans="1:11" x14ac:dyDescent="0.2">
      <c r="A1399" s="46" t="s">
        <v>370</v>
      </c>
      <c r="B1399" s="50">
        <f>VLOOKUP($A1390,'CBT Wages'!$B$6:$AE$48,18,0)</f>
        <v>0</v>
      </c>
      <c r="C1399" s="51">
        <f>VLOOKUP($A1390,'CBT Wages'!$B$6:$AE$48,23,0)</f>
        <v>0</v>
      </c>
      <c r="D1399" s="52"/>
      <c r="E1399" s="38"/>
      <c r="F1399" s="181">
        <f>SUM(C1399:E1399)</f>
        <v>0</v>
      </c>
      <c r="G1399" s="204"/>
      <c r="H1399" s="36" t="s">
        <v>371</v>
      </c>
      <c r="I1399" s="68"/>
      <c r="J1399" s="198"/>
      <c r="K1399" s="192"/>
    </row>
    <row r="1400" spans="1:11" x14ac:dyDescent="0.2">
      <c r="A1400" s="46" t="s">
        <v>372</v>
      </c>
      <c r="B1400" s="53">
        <v>0</v>
      </c>
      <c r="C1400" s="51">
        <f>VLOOKUP($A1390,'CBT Wages'!$B$6:$AE$48,25,0)</f>
        <v>824</v>
      </c>
      <c r="D1400" s="52"/>
      <c r="E1400" s="38"/>
      <c r="F1400" s="181">
        <f>SUM(C1400:E1400)</f>
        <v>824</v>
      </c>
      <c r="G1400" s="204"/>
      <c r="H1400" s="51"/>
      <c r="I1400" s="68"/>
      <c r="J1400" s="198"/>
      <c r="K1400" s="192"/>
    </row>
    <row r="1401" spans="1:11" x14ac:dyDescent="0.2">
      <c r="A1401" s="46" t="s">
        <v>374</v>
      </c>
      <c r="B1401" s="53">
        <v>0</v>
      </c>
      <c r="C1401" s="51">
        <f>VLOOKUP($A1390,'CBT Wages'!$B$6:$AE$48,26,0)</f>
        <v>579</v>
      </c>
      <c r="D1401" s="52"/>
      <c r="E1401" s="38"/>
      <c r="F1401" s="181">
        <f>SUM(C1401:E1401)</f>
        <v>579</v>
      </c>
      <c r="G1401" s="204"/>
      <c r="H1401" s="51"/>
      <c r="I1401" s="68"/>
      <c r="J1401" s="198"/>
      <c r="K1401" s="192"/>
    </row>
    <row r="1402" spans="1:11" x14ac:dyDescent="0.2">
      <c r="A1402" s="54" t="s">
        <v>375</v>
      </c>
      <c r="B1402" s="55"/>
      <c r="C1402" s="185"/>
      <c r="D1402" s="186"/>
      <c r="E1402" s="42"/>
      <c r="F1402" s="185">
        <f>SUM(D1402:E1402)</f>
        <v>0</v>
      </c>
      <c r="G1402" s="208"/>
      <c r="H1402" s="40"/>
      <c r="I1402" s="69"/>
      <c r="J1402" s="212"/>
      <c r="K1402" s="194"/>
    </row>
    <row r="1403" spans="1:11" x14ac:dyDescent="0.2">
      <c r="A1403" s="56" t="s">
        <v>320</v>
      </c>
      <c r="B1403" s="57">
        <f>SUM(B1395:B1402)</f>
        <v>19385</v>
      </c>
      <c r="C1403" s="209">
        <f>SUM(C1395:D1402)</f>
        <v>11454</v>
      </c>
      <c r="D1403" s="210"/>
      <c r="E1403" s="58"/>
      <c r="F1403" s="209">
        <f>SUM(F1395:F1402)+F1393</f>
        <v>11817</v>
      </c>
      <c r="G1403" s="211">
        <f t="shared" ref="G1403" si="85">SUM(G1395:G1402)</f>
        <v>0</v>
      </c>
      <c r="H1403" s="59"/>
      <c r="I1403" s="70">
        <f>SUM(I1395:I1402)</f>
        <v>1342</v>
      </c>
      <c r="J1403" s="57" t="s">
        <v>376</v>
      </c>
      <c r="K1403" s="57" t="str">
        <f>VLOOKUP($A1390,'CBT Wages'!$B$6:$AF$48,6,0)</f>
        <v>DEO</v>
      </c>
    </row>
    <row r="1405" spans="1:11" ht="15.75" x14ac:dyDescent="0.2">
      <c r="A1405" s="20" t="s">
        <v>337</v>
      </c>
      <c r="B1405" s="21"/>
      <c r="C1405" s="21"/>
      <c r="D1405" s="21"/>
      <c r="E1405" s="167" t="str">
        <f>+$E$1</f>
        <v>Salary Slip Oct 2019</v>
      </c>
      <c r="F1405" s="167"/>
      <c r="G1405" s="167"/>
      <c r="H1405" s="167"/>
      <c r="I1405" s="167"/>
      <c r="J1405" s="167"/>
      <c r="K1405" s="168"/>
    </row>
    <row r="1406" spans="1:11" x14ac:dyDescent="0.2">
      <c r="A1406" s="22"/>
      <c r="C1406" s="23" t="s">
        <v>339</v>
      </c>
      <c r="E1406" s="23"/>
      <c r="F1406" s="23"/>
      <c r="G1406" s="23"/>
      <c r="H1406" s="23"/>
      <c r="I1406" s="23"/>
      <c r="J1406" s="23"/>
      <c r="K1406" s="60"/>
    </row>
    <row r="1407" spans="1:11" x14ac:dyDescent="0.2">
      <c r="A1407" s="24" t="s">
        <v>340</v>
      </c>
      <c r="B1407" s="25" t="s">
        <v>341</v>
      </c>
      <c r="C1407" s="26"/>
      <c r="D1407" s="27" t="s">
        <v>342</v>
      </c>
      <c r="E1407" s="28" t="s">
        <v>343</v>
      </c>
      <c r="F1407" s="28" t="s">
        <v>344</v>
      </c>
      <c r="G1407" s="28" t="s">
        <v>345</v>
      </c>
      <c r="H1407" s="29" t="s">
        <v>346</v>
      </c>
      <c r="I1407" s="61" t="s">
        <v>347</v>
      </c>
      <c r="J1407" s="44"/>
      <c r="K1407" s="62" t="s">
        <v>348</v>
      </c>
    </row>
    <row r="1408" spans="1:11" x14ac:dyDescent="0.2">
      <c r="A1408" s="30" t="e">
        <f>+'CBT Wages'!#REF!</f>
        <v>#REF!</v>
      </c>
      <c r="B1408" s="124" t="e">
        <f>VLOOKUP($A1408,'CBT Wages'!$B$6:$AE$48,8,0)</f>
        <v>#REF!</v>
      </c>
      <c r="C1408" s="26"/>
      <c r="D1408" s="31" t="e">
        <f>VLOOKUP($A1408,'CBT Wages'!$B$6:$AE$48,9,0)</f>
        <v>#REF!</v>
      </c>
      <c r="E1408" s="31" t="e">
        <f>VLOOKUP($A1408,'CBT Wages'!$B$6:$AE$48,10,0)</f>
        <v>#REF!</v>
      </c>
      <c r="F1408" s="31" t="e">
        <f>VLOOKUP($A1408,'CBT Wages'!$B$6:$AE$48,14,0)</f>
        <v>#REF!</v>
      </c>
      <c r="G1408" s="32" t="e">
        <f>VLOOKUP($A1408,'CBT Wages'!$B$6:$AE$48,5,0)</f>
        <v>#REF!</v>
      </c>
      <c r="H1408" s="33" t="s">
        <v>349</v>
      </c>
      <c r="I1408" s="64">
        <v>0</v>
      </c>
      <c r="J1408" s="65"/>
      <c r="K1408" s="64">
        <v>0</v>
      </c>
    </row>
    <row r="1409" spans="1:11" x14ac:dyDescent="0.2">
      <c r="A1409" s="34" t="s">
        <v>350</v>
      </c>
      <c r="B1409" s="31" t="e">
        <f>VLOOKUP($A1408,'CBT Wages'!$B$6:$AE$48,3,0)</f>
        <v>#REF!</v>
      </c>
      <c r="C1409" s="21"/>
      <c r="D1409" s="21"/>
      <c r="E1409" s="35"/>
      <c r="F1409" s="35"/>
      <c r="G1409" s="35"/>
      <c r="H1409" s="213" t="s">
        <v>351</v>
      </c>
      <c r="I1409" s="187">
        <v>0</v>
      </c>
      <c r="J1409" s="206"/>
      <c r="K1409" s="187">
        <v>0</v>
      </c>
    </row>
    <row r="1410" spans="1:11" x14ac:dyDescent="0.2">
      <c r="A1410" s="36" t="s">
        <v>352</v>
      </c>
      <c r="B1410" s="27" t="e">
        <f>VLOOKUP($A1408,'CBT Wages'!$B$6:$AE$48,4,0)</f>
        <v>#REF!</v>
      </c>
      <c r="C1410" s="21"/>
      <c r="D1410" s="21"/>
      <c r="E1410" s="28" t="s">
        <v>322</v>
      </c>
      <c r="F1410" s="37" t="e">
        <f>VLOOKUP($A1408,'CBT OT'!$B$6:$O$429,9,0)</f>
        <v>#REF!</v>
      </c>
      <c r="G1410" s="38"/>
      <c r="H1410" s="194"/>
      <c r="I1410" s="188"/>
      <c r="J1410" s="207"/>
      <c r="K1410" s="188"/>
    </row>
    <row r="1411" spans="1:11" x14ac:dyDescent="0.2">
      <c r="A1411" s="39" t="s">
        <v>353</v>
      </c>
      <c r="B1411" s="40" t="e">
        <f>VLOOKUP($A1408,'CBT Wages'!$B$6:$AR$48,44,0)</f>
        <v>#REF!</v>
      </c>
      <c r="C1411" s="41"/>
      <c r="D1411" s="41"/>
      <c r="E1411" s="35" t="s">
        <v>354</v>
      </c>
      <c r="F1411" s="37" t="e">
        <f>VLOOKUP($A1408,'CBT OT'!$B$6:$V$429,16,0)</f>
        <v>#REF!</v>
      </c>
      <c r="G1411" s="42"/>
      <c r="H1411" s="43" t="s">
        <v>355</v>
      </c>
      <c r="I1411" s="66">
        <v>0</v>
      </c>
      <c r="J1411" s="67"/>
      <c r="K1411" s="66">
        <v>0</v>
      </c>
    </row>
    <row r="1412" spans="1:11" x14ac:dyDescent="0.2">
      <c r="A1412" s="169" t="s">
        <v>356</v>
      </c>
      <c r="B1412" s="197"/>
      <c r="C1412" s="198" t="s">
        <v>357</v>
      </c>
      <c r="D1412" s="192"/>
      <c r="E1412" s="45"/>
      <c r="F1412" s="199" t="s">
        <v>358</v>
      </c>
      <c r="G1412" s="192"/>
      <c r="H1412" s="200" t="s">
        <v>359</v>
      </c>
      <c r="I1412" s="201"/>
      <c r="J1412" s="175" t="s">
        <v>360</v>
      </c>
      <c r="K1412" s="176"/>
    </row>
    <row r="1413" spans="1:11" x14ac:dyDescent="0.2">
      <c r="A1413" s="46" t="s">
        <v>361</v>
      </c>
      <c r="B1413" s="47" t="e">
        <f>VLOOKUP($A1408,'CBT Wages'!$B$6:$AE$48,15,0)</f>
        <v>#REF!</v>
      </c>
      <c r="C1413" s="31" t="e">
        <f>VLOOKUP($A1408,'CBT Wages'!$B$6:$AE$48,20,0)</f>
        <v>#REF!</v>
      </c>
      <c r="D1413" s="48"/>
      <c r="E1413" s="49"/>
      <c r="F1413" s="177" t="e">
        <f>SUM(C1413:E1413)</f>
        <v>#REF!</v>
      </c>
      <c r="G1413" s="202"/>
      <c r="H1413" s="34" t="s">
        <v>362</v>
      </c>
      <c r="I1413" s="26" t="e">
        <f>VLOOKUP($A1408,'CBT Wages'!$B$6:$AE$48,29,0)</f>
        <v>#REF!</v>
      </c>
      <c r="J1413" s="203"/>
      <c r="K1413" s="180"/>
    </row>
    <row r="1414" spans="1:11" ht="14.25" x14ac:dyDescent="0.2">
      <c r="A1414" s="46" t="s">
        <v>363</v>
      </c>
      <c r="B1414" s="50" t="e">
        <f>VLOOKUP($A1408,'CBT Wages'!$B$6:$AE$48,16,0)</f>
        <v>#REF!</v>
      </c>
      <c r="C1414" s="51" t="e">
        <f>VLOOKUP($A1408,'CBT Wages'!$B$6:$AE$48,21,0)</f>
        <v>#REF!</v>
      </c>
      <c r="D1414" s="52"/>
      <c r="E1414" s="38"/>
      <c r="F1414" s="181" t="e">
        <f>SUM(C1414:E1414)</f>
        <v>#REF!</v>
      </c>
      <c r="G1414" s="204"/>
      <c r="H1414" s="36" t="s">
        <v>364</v>
      </c>
      <c r="I1414" s="68" t="e">
        <f>VLOOKUP($A1408,'CBT Wages'!$B$6:$AE$48,28,0)</f>
        <v>#REF!</v>
      </c>
      <c r="J1414" s="205" t="e">
        <f>F1421-I1421</f>
        <v>#REF!</v>
      </c>
      <c r="K1414" s="184"/>
    </row>
    <row r="1415" spans="1:11" x14ac:dyDescent="0.2">
      <c r="A1415" s="46" t="s">
        <v>365</v>
      </c>
      <c r="B1415" s="50" t="e">
        <f>VLOOKUP($A1408,'CBT Wages'!$B$6:$AE$48,17,0)</f>
        <v>#REF!</v>
      </c>
      <c r="C1415" s="51" t="e">
        <f>VLOOKUP($A1408,'CBT Wages'!$B$6:$AE$48,22,0)</f>
        <v>#REF!</v>
      </c>
      <c r="D1415" s="52"/>
      <c r="E1415" s="38"/>
      <c r="F1415" s="181" t="e">
        <f>SUM(C1415:E1415)</f>
        <v>#REF!</v>
      </c>
      <c r="G1415" s="204"/>
      <c r="H1415" s="36" t="s">
        <v>366</v>
      </c>
      <c r="I1415" s="68" t="e">
        <f>VLOOKUP($A1408,'CBT Wages'!$B$6:$AE$48,30,0)</f>
        <v>#REF!</v>
      </c>
      <c r="J1415" s="201" t="s">
        <v>367</v>
      </c>
      <c r="K1415" s="190"/>
    </row>
    <row r="1416" spans="1:11" x14ac:dyDescent="0.2">
      <c r="A1416" s="46" t="s">
        <v>368</v>
      </c>
      <c r="B1416" s="50">
        <v>0</v>
      </c>
      <c r="C1416" s="51">
        <v>0</v>
      </c>
      <c r="D1416" s="52"/>
      <c r="E1416" s="38"/>
      <c r="F1416" s="181">
        <f>SUM(D1416:E1416)</f>
        <v>0</v>
      </c>
      <c r="G1416" s="204"/>
      <c r="H1416" s="36" t="s">
        <v>369</v>
      </c>
      <c r="I1416" s="68"/>
      <c r="J1416" s="198"/>
      <c r="K1416" s="192"/>
    </row>
    <row r="1417" spans="1:11" x14ac:dyDescent="0.2">
      <c r="A1417" s="46" t="s">
        <v>370</v>
      </c>
      <c r="B1417" s="50" t="e">
        <f>VLOOKUP($A1408,'CBT Wages'!$B$6:$AE$48,18,0)</f>
        <v>#REF!</v>
      </c>
      <c r="C1417" s="51" t="e">
        <f>VLOOKUP($A1408,'CBT Wages'!$B$6:$AE$48,23,0)</f>
        <v>#REF!</v>
      </c>
      <c r="D1417" s="52"/>
      <c r="E1417" s="38"/>
      <c r="F1417" s="181" t="e">
        <f>SUM(C1417:E1417)</f>
        <v>#REF!</v>
      </c>
      <c r="G1417" s="204"/>
      <c r="H1417" s="36" t="s">
        <v>371</v>
      </c>
      <c r="I1417" s="68"/>
      <c r="J1417" s="198"/>
      <c r="K1417" s="192"/>
    </row>
    <row r="1418" spans="1:11" x14ac:dyDescent="0.2">
      <c r="A1418" s="46" t="s">
        <v>372</v>
      </c>
      <c r="B1418" s="53">
        <v>0</v>
      </c>
      <c r="C1418" s="51" t="e">
        <f>VLOOKUP($A1408,'CBT Wages'!$B$6:$AE$48,25,0)</f>
        <v>#REF!</v>
      </c>
      <c r="D1418" s="52"/>
      <c r="E1418" s="38"/>
      <c r="F1418" s="181" t="e">
        <f>SUM(C1418:E1418)</f>
        <v>#REF!</v>
      </c>
      <c r="G1418" s="204"/>
      <c r="H1418" s="51"/>
      <c r="I1418" s="68"/>
      <c r="J1418" s="198"/>
      <c r="K1418" s="192"/>
    </row>
    <row r="1419" spans="1:11" x14ac:dyDescent="0.2">
      <c r="A1419" s="46" t="s">
        <v>374</v>
      </c>
      <c r="B1419" s="53">
        <v>0</v>
      </c>
      <c r="C1419" s="51" t="e">
        <f>VLOOKUP($A1408,'CBT Wages'!$B$6:$AE$48,26,0)</f>
        <v>#REF!</v>
      </c>
      <c r="D1419" s="52"/>
      <c r="E1419" s="38"/>
      <c r="F1419" s="181" t="e">
        <f>SUM(C1419:E1419)</f>
        <v>#REF!</v>
      </c>
      <c r="G1419" s="204"/>
      <c r="H1419" s="51"/>
      <c r="I1419" s="68"/>
      <c r="J1419" s="198"/>
      <c r="K1419" s="192"/>
    </row>
    <row r="1420" spans="1:11" x14ac:dyDescent="0.2">
      <c r="A1420" s="54" t="s">
        <v>375</v>
      </c>
      <c r="B1420" s="55"/>
      <c r="C1420" s="185"/>
      <c r="D1420" s="186"/>
      <c r="E1420" s="42"/>
      <c r="F1420" s="185">
        <f>SUM(D1420:E1420)</f>
        <v>0</v>
      </c>
      <c r="G1420" s="208"/>
      <c r="H1420" s="40"/>
      <c r="I1420" s="69"/>
      <c r="J1420" s="212"/>
      <c r="K1420" s="194"/>
    </row>
    <row r="1421" spans="1:11" x14ac:dyDescent="0.2">
      <c r="A1421" s="56" t="s">
        <v>320</v>
      </c>
      <c r="B1421" s="57" t="e">
        <f>SUM(B1413:B1420)</f>
        <v>#REF!</v>
      </c>
      <c r="C1421" s="209" t="e">
        <f>SUM(C1413:D1420)</f>
        <v>#REF!</v>
      </c>
      <c r="D1421" s="210"/>
      <c r="E1421" s="58"/>
      <c r="F1421" s="209" t="e">
        <f>SUM(F1413:F1420)+F1411</f>
        <v>#REF!</v>
      </c>
      <c r="G1421" s="211">
        <f t="shared" ref="G1421" si="86">SUM(G1413:G1420)</f>
        <v>0</v>
      </c>
      <c r="H1421" s="59"/>
      <c r="I1421" s="70" t="e">
        <f>SUM(I1413:I1420)</f>
        <v>#REF!</v>
      </c>
      <c r="J1421" s="57" t="s">
        <v>376</v>
      </c>
      <c r="K1421" s="57" t="e">
        <f>VLOOKUP($A1408,'CBT Wages'!$B$6:$AF$48,6,0)</f>
        <v>#REF!</v>
      </c>
    </row>
    <row r="1423" spans="1:11" ht="15.75" x14ac:dyDescent="0.2">
      <c r="A1423" s="20" t="s">
        <v>337</v>
      </c>
      <c r="B1423" s="21"/>
      <c r="C1423" s="21"/>
      <c r="D1423" s="21"/>
      <c r="E1423" s="167" t="str">
        <f>+$E$1</f>
        <v>Salary Slip Oct 2019</v>
      </c>
      <c r="F1423" s="167"/>
      <c r="G1423" s="167"/>
      <c r="H1423" s="167"/>
      <c r="I1423" s="167"/>
      <c r="J1423" s="167"/>
      <c r="K1423" s="168"/>
    </row>
    <row r="1424" spans="1:11" x14ac:dyDescent="0.2">
      <c r="A1424" s="22"/>
      <c r="C1424" s="23" t="s">
        <v>339</v>
      </c>
      <c r="E1424" s="23"/>
      <c r="F1424" s="23"/>
      <c r="G1424" s="23"/>
      <c r="H1424" s="23"/>
      <c r="I1424" s="23"/>
      <c r="J1424" s="23"/>
      <c r="K1424" s="60"/>
    </row>
    <row r="1425" spans="1:11" x14ac:dyDescent="0.2">
      <c r="A1425" s="24" t="s">
        <v>340</v>
      </c>
      <c r="B1425" s="25" t="s">
        <v>341</v>
      </c>
      <c r="C1425" s="26"/>
      <c r="D1425" s="27" t="s">
        <v>342</v>
      </c>
      <c r="E1425" s="28" t="s">
        <v>343</v>
      </c>
      <c r="F1425" s="28" t="s">
        <v>344</v>
      </c>
      <c r="G1425" s="28" t="s">
        <v>345</v>
      </c>
      <c r="H1425" s="29" t="s">
        <v>346</v>
      </c>
      <c r="I1425" s="61" t="s">
        <v>347</v>
      </c>
      <c r="J1425" s="44"/>
      <c r="K1425" s="62" t="s">
        <v>348</v>
      </c>
    </row>
    <row r="1426" spans="1:11" x14ac:dyDescent="0.2">
      <c r="A1426" s="30">
        <f>+'CBT Wages'!B34</f>
        <v>3562030600</v>
      </c>
      <c r="B1426" s="31" t="str">
        <f>VLOOKUP($A1426,'CBT Wages'!$B$6:$AE$48,8,0)</f>
        <v>100199682299</v>
      </c>
      <c r="C1426" s="26"/>
      <c r="D1426" s="31">
        <f>VLOOKUP($A1426,'CBT Wages'!$B$6:$AE$48,9,0)</f>
        <v>6928415844</v>
      </c>
      <c r="E1426" s="31">
        <f>VLOOKUP($A1426,'CBT Wages'!$B$6:$AE$48,10,0)</f>
        <v>27</v>
      </c>
      <c r="F1426" s="31">
        <f>VLOOKUP($A1426,'CBT Wages'!$B$6:$AE$48,14,0)</f>
        <v>27</v>
      </c>
      <c r="G1426" s="32">
        <f>VLOOKUP($A1426,'CBT Wages'!$B$6:$AE$48,5,0)</f>
        <v>43423</v>
      </c>
      <c r="H1426" s="33" t="s">
        <v>349</v>
      </c>
      <c r="I1426" s="64">
        <v>0</v>
      </c>
      <c r="J1426" s="65"/>
      <c r="K1426" s="64">
        <v>0</v>
      </c>
    </row>
    <row r="1427" spans="1:11" x14ac:dyDescent="0.2">
      <c r="A1427" s="34" t="s">
        <v>350</v>
      </c>
      <c r="B1427" s="31" t="str">
        <f>VLOOKUP($A1426,'CBT Wages'!$B$6:$AE$48,3,0)</f>
        <v>KAMAL</v>
      </c>
      <c r="C1427" s="21"/>
      <c r="D1427" s="21"/>
      <c r="E1427" s="35"/>
      <c r="F1427" s="35"/>
      <c r="G1427" s="35"/>
      <c r="H1427" s="213" t="s">
        <v>351</v>
      </c>
      <c r="I1427" s="187">
        <v>0</v>
      </c>
      <c r="J1427" s="206"/>
      <c r="K1427" s="187">
        <v>0</v>
      </c>
    </row>
    <row r="1428" spans="1:11" x14ac:dyDescent="0.2">
      <c r="A1428" s="36" t="s">
        <v>352</v>
      </c>
      <c r="B1428" s="27" t="str">
        <f>VLOOKUP($A1426,'CBT Wages'!$B$6:$AE$48,4,0)</f>
        <v>SURESH CHAND</v>
      </c>
      <c r="C1428" s="21"/>
      <c r="D1428" s="21"/>
      <c r="E1428" s="28" t="s">
        <v>322</v>
      </c>
      <c r="F1428" s="37">
        <f>VLOOKUP($A1426,'CBT OT'!$B$6:$O$429,9,0)</f>
        <v>10.95</v>
      </c>
      <c r="G1428" s="38"/>
      <c r="H1428" s="194"/>
      <c r="I1428" s="188"/>
      <c r="J1428" s="207"/>
      <c r="K1428" s="188"/>
    </row>
    <row r="1429" spans="1:11" x14ac:dyDescent="0.2">
      <c r="A1429" s="39" t="s">
        <v>353</v>
      </c>
      <c r="B1429" s="40" t="e">
        <f>VLOOKUP($A1426,'CBT Wages'!$B$6:$AR$48,44,0)</f>
        <v>#REF!</v>
      </c>
      <c r="C1429" s="41"/>
      <c r="D1429" s="41"/>
      <c r="E1429" s="35" t="s">
        <v>354</v>
      </c>
      <c r="F1429" s="37">
        <f>VLOOKUP($A1426,'CBT OT'!$B$6:$V$429,16,0)</f>
        <v>1988</v>
      </c>
      <c r="G1429" s="42"/>
      <c r="H1429" s="43" t="s">
        <v>355</v>
      </c>
      <c r="I1429" s="66">
        <v>0</v>
      </c>
      <c r="J1429" s="67"/>
      <c r="K1429" s="66">
        <v>0</v>
      </c>
    </row>
    <row r="1430" spans="1:11" x14ac:dyDescent="0.2">
      <c r="A1430" s="169" t="s">
        <v>356</v>
      </c>
      <c r="B1430" s="197"/>
      <c r="C1430" s="198" t="s">
        <v>357</v>
      </c>
      <c r="D1430" s="192"/>
      <c r="E1430" s="45"/>
      <c r="F1430" s="199" t="s">
        <v>358</v>
      </c>
      <c r="G1430" s="192"/>
      <c r="H1430" s="200" t="s">
        <v>359</v>
      </c>
      <c r="I1430" s="201"/>
      <c r="J1430" s="175" t="s">
        <v>360</v>
      </c>
      <c r="K1430" s="176"/>
    </row>
    <row r="1431" spans="1:11" x14ac:dyDescent="0.2">
      <c r="A1431" s="46" t="s">
        <v>361</v>
      </c>
      <c r="B1431" s="47">
        <f>VLOOKUP($A1426,'CBT Wages'!$B$6:$AE$48,15,0)</f>
        <v>19070</v>
      </c>
      <c r="C1431" s="31">
        <f>VLOOKUP($A1426,'CBT Wages'!$B$6:$AE$48,20,0)</f>
        <v>19070</v>
      </c>
      <c r="D1431" s="48"/>
      <c r="E1431" s="49"/>
      <c r="F1431" s="177">
        <f>SUM(C1431:E1431)</f>
        <v>19070</v>
      </c>
      <c r="G1431" s="202"/>
      <c r="H1431" s="34" t="s">
        <v>362</v>
      </c>
      <c r="I1431" s="26">
        <f>VLOOKUP($A1426,'CBT Wages'!$B$6:$AE$48,29,0)</f>
        <v>2430</v>
      </c>
      <c r="J1431" s="203"/>
      <c r="K1431" s="180"/>
    </row>
    <row r="1432" spans="1:11" ht="14.25" x14ac:dyDescent="0.2">
      <c r="A1432" s="46" t="s">
        <v>363</v>
      </c>
      <c r="B1432" s="50">
        <f>VLOOKUP($A1426,'CBT Wages'!$B$6:$AE$48,16,0)</f>
        <v>1401</v>
      </c>
      <c r="C1432" s="51">
        <f>VLOOKUP($A1426,'CBT Wages'!$B$6:$AE$48,21,0)</f>
        <v>1401</v>
      </c>
      <c r="D1432" s="52"/>
      <c r="E1432" s="38"/>
      <c r="F1432" s="181">
        <f>SUM(C1432:E1432)</f>
        <v>1401</v>
      </c>
      <c r="G1432" s="204"/>
      <c r="H1432" s="36" t="s">
        <v>364</v>
      </c>
      <c r="I1432" s="68">
        <f>VLOOKUP($A1426,'CBT Wages'!$B$6:$AE$48,28,0)</f>
        <v>175</v>
      </c>
      <c r="J1432" s="205">
        <f>F1439-I1439</f>
        <v>22622</v>
      </c>
      <c r="K1432" s="184"/>
    </row>
    <row r="1433" spans="1:11" x14ac:dyDescent="0.2">
      <c r="A1433" s="46" t="s">
        <v>365</v>
      </c>
      <c r="B1433" s="50">
        <f>VLOOKUP($A1426,'CBT Wages'!$B$6:$AE$48,17,0)</f>
        <v>0</v>
      </c>
      <c r="C1433" s="51">
        <f>VLOOKUP($A1426,'CBT Wages'!$B$6:$AE$48,22,0)</f>
        <v>0</v>
      </c>
      <c r="D1433" s="52"/>
      <c r="E1433" s="38"/>
      <c r="F1433" s="181">
        <f>SUM(C1433:E1433)</f>
        <v>0</v>
      </c>
      <c r="G1433" s="204"/>
      <c r="H1433" s="36" t="s">
        <v>366</v>
      </c>
      <c r="I1433" s="68">
        <f>VLOOKUP($A1426,'CBT Wages'!$B$6:$AE$48,30,0)</f>
        <v>0</v>
      </c>
      <c r="J1433" s="201" t="s">
        <v>367</v>
      </c>
      <c r="K1433" s="190"/>
    </row>
    <row r="1434" spans="1:11" x14ac:dyDescent="0.2">
      <c r="A1434" s="46" t="s">
        <v>368</v>
      </c>
      <c r="B1434" s="50">
        <v>0</v>
      </c>
      <c r="C1434" s="51">
        <v>0</v>
      </c>
      <c r="D1434" s="52"/>
      <c r="E1434" s="38"/>
      <c r="F1434" s="181">
        <f>SUM(D1434:E1434)</f>
        <v>0</v>
      </c>
      <c r="G1434" s="204"/>
      <c r="H1434" s="36" t="s">
        <v>369</v>
      </c>
      <c r="I1434" s="68"/>
      <c r="J1434" s="198"/>
      <c r="K1434" s="192"/>
    </row>
    <row r="1435" spans="1:11" x14ac:dyDescent="0.2">
      <c r="A1435" s="46" t="s">
        <v>370</v>
      </c>
      <c r="B1435" s="50">
        <f>VLOOKUP($A1426,'CBT Wages'!$B$6:$AE$48,18,0)</f>
        <v>0</v>
      </c>
      <c r="C1435" s="51">
        <f>VLOOKUP($A1426,'CBT Wages'!$B$6:$AE$48,23,0)</f>
        <v>0</v>
      </c>
      <c r="D1435" s="52"/>
      <c r="E1435" s="38"/>
      <c r="F1435" s="181">
        <f>SUM(C1435:E1435)</f>
        <v>0</v>
      </c>
      <c r="G1435" s="204"/>
      <c r="H1435" s="36" t="s">
        <v>371</v>
      </c>
      <c r="I1435" s="68"/>
      <c r="J1435" s="198"/>
      <c r="K1435" s="192"/>
    </row>
    <row r="1436" spans="1:11" x14ac:dyDescent="0.2">
      <c r="A1436" s="46" t="s">
        <v>372</v>
      </c>
      <c r="B1436" s="53">
        <v>0</v>
      </c>
      <c r="C1436" s="51">
        <f>VLOOKUP($A1426,'CBT Wages'!$B$6:$AE$48,25,0)</f>
        <v>1589</v>
      </c>
      <c r="D1436" s="52"/>
      <c r="E1436" s="38"/>
      <c r="F1436" s="181">
        <f>SUM(C1436:E1436)</f>
        <v>1589</v>
      </c>
      <c r="G1436" s="204"/>
      <c r="H1436" s="51"/>
      <c r="I1436" s="68"/>
      <c r="J1436" s="198"/>
      <c r="K1436" s="192"/>
    </row>
    <row r="1437" spans="1:11" x14ac:dyDescent="0.2">
      <c r="A1437" s="46" t="s">
        <v>374</v>
      </c>
      <c r="B1437" s="53">
        <v>0</v>
      </c>
      <c r="C1437" s="51">
        <f>VLOOKUP($A1426,'CBT Wages'!$B$6:$AE$48,26,0)</f>
        <v>1179</v>
      </c>
      <c r="D1437" s="52"/>
      <c r="E1437" s="38"/>
      <c r="F1437" s="181">
        <f>SUM(C1437:E1437)</f>
        <v>1179</v>
      </c>
      <c r="G1437" s="204"/>
      <c r="H1437" s="51"/>
      <c r="I1437" s="68"/>
      <c r="J1437" s="198"/>
      <c r="K1437" s="192"/>
    </row>
    <row r="1438" spans="1:11" x14ac:dyDescent="0.2">
      <c r="A1438" s="54" t="s">
        <v>375</v>
      </c>
      <c r="B1438" s="55"/>
      <c r="C1438" s="185"/>
      <c r="D1438" s="186"/>
      <c r="E1438" s="42"/>
      <c r="F1438" s="185">
        <f>SUM(D1438:E1438)</f>
        <v>0</v>
      </c>
      <c r="G1438" s="208"/>
      <c r="H1438" s="40"/>
      <c r="I1438" s="69"/>
      <c r="J1438" s="212"/>
      <c r="K1438" s="194"/>
    </row>
    <row r="1439" spans="1:11" x14ac:dyDescent="0.2">
      <c r="A1439" s="56" t="s">
        <v>320</v>
      </c>
      <c r="B1439" s="57">
        <f>SUM(B1431:B1438)</f>
        <v>20471</v>
      </c>
      <c r="C1439" s="209">
        <f>SUM(C1431:D1438)</f>
        <v>23239</v>
      </c>
      <c r="D1439" s="210"/>
      <c r="E1439" s="58"/>
      <c r="F1439" s="209">
        <f>SUM(F1431:F1438)+F1429</f>
        <v>25227</v>
      </c>
      <c r="G1439" s="211">
        <f t="shared" ref="G1439" si="87">SUM(G1431:G1438)</f>
        <v>0</v>
      </c>
      <c r="H1439" s="59"/>
      <c r="I1439" s="70">
        <f>SUM(I1431:I1438)</f>
        <v>2605</v>
      </c>
      <c r="J1439" s="57" t="s">
        <v>376</v>
      </c>
      <c r="K1439" s="57" t="str">
        <f>VLOOKUP($A1426,'CBT Wages'!$B$6:$AF$48,6,0)</f>
        <v>DEO</v>
      </c>
    </row>
    <row r="1441" spans="1:11" ht="15.75" x14ac:dyDescent="0.2">
      <c r="A1441" s="20" t="s">
        <v>337</v>
      </c>
      <c r="B1441" s="21"/>
      <c r="C1441" s="21"/>
      <c r="D1441" s="21"/>
      <c r="E1441" s="167" t="str">
        <f>+$E$1</f>
        <v>Salary Slip Oct 2019</v>
      </c>
      <c r="F1441" s="167"/>
      <c r="G1441" s="167"/>
      <c r="H1441" s="167"/>
      <c r="I1441" s="167"/>
      <c r="J1441" s="167"/>
      <c r="K1441" s="168"/>
    </row>
    <row r="1442" spans="1:11" x14ac:dyDescent="0.2">
      <c r="A1442" s="22"/>
      <c r="C1442" s="23" t="s">
        <v>339</v>
      </c>
      <c r="E1442" s="23"/>
      <c r="F1442" s="23"/>
      <c r="G1442" s="23"/>
      <c r="H1442" s="23"/>
      <c r="I1442" s="23"/>
      <c r="J1442" s="23"/>
      <c r="K1442" s="60"/>
    </row>
    <row r="1443" spans="1:11" x14ac:dyDescent="0.2">
      <c r="A1443" s="24" t="s">
        <v>340</v>
      </c>
      <c r="B1443" s="25" t="s">
        <v>341</v>
      </c>
      <c r="C1443" s="26"/>
      <c r="D1443" s="27" t="s">
        <v>342</v>
      </c>
      <c r="E1443" s="28" t="s">
        <v>343</v>
      </c>
      <c r="F1443" s="28" t="s">
        <v>344</v>
      </c>
      <c r="G1443" s="28" t="s">
        <v>345</v>
      </c>
      <c r="H1443" s="29" t="s">
        <v>346</v>
      </c>
      <c r="I1443" s="61" t="s">
        <v>347</v>
      </c>
      <c r="J1443" s="44"/>
      <c r="K1443" s="62" t="s">
        <v>348</v>
      </c>
    </row>
    <row r="1444" spans="1:11" x14ac:dyDescent="0.2">
      <c r="A1444" s="30" t="e">
        <f>+'CBT Wages'!#REF!</f>
        <v>#REF!</v>
      </c>
      <c r="B1444" s="124" t="e">
        <f>VLOOKUP($A1444,'CBT Wages'!$B$6:$AE$48,8,0)</f>
        <v>#REF!</v>
      </c>
      <c r="C1444" s="26"/>
      <c r="D1444" s="31" t="e">
        <f>VLOOKUP($A1444,'CBT Wages'!$B$6:$AE$48,9,0)</f>
        <v>#REF!</v>
      </c>
      <c r="E1444" s="31" t="e">
        <f>VLOOKUP($A1444,'CBT Wages'!$B$6:$AE$48,10,0)</f>
        <v>#REF!</v>
      </c>
      <c r="F1444" s="31" t="e">
        <f>VLOOKUP($A1444,'CBT Wages'!$B$6:$AE$48,14,0)</f>
        <v>#REF!</v>
      </c>
      <c r="G1444" s="32" t="e">
        <f>VLOOKUP($A1444,'CBT Wages'!$B$6:$AE$48,5,0)</f>
        <v>#REF!</v>
      </c>
      <c r="H1444" s="33" t="s">
        <v>349</v>
      </c>
      <c r="I1444" s="64">
        <v>0</v>
      </c>
      <c r="J1444" s="65"/>
      <c r="K1444" s="64">
        <v>0</v>
      </c>
    </row>
    <row r="1445" spans="1:11" x14ac:dyDescent="0.2">
      <c r="A1445" s="34" t="s">
        <v>350</v>
      </c>
      <c r="B1445" s="31" t="e">
        <f>VLOOKUP($A1444,'CBT Wages'!$B$6:$AE$48,3,0)</f>
        <v>#REF!</v>
      </c>
      <c r="C1445" s="21"/>
      <c r="D1445" s="21"/>
      <c r="E1445" s="35"/>
      <c r="F1445" s="35"/>
      <c r="G1445" s="35"/>
      <c r="H1445" s="213" t="s">
        <v>351</v>
      </c>
      <c r="I1445" s="187">
        <v>0</v>
      </c>
      <c r="J1445" s="206"/>
      <c r="K1445" s="187">
        <v>0</v>
      </c>
    </row>
    <row r="1446" spans="1:11" x14ac:dyDescent="0.2">
      <c r="A1446" s="36" t="s">
        <v>352</v>
      </c>
      <c r="B1446" s="27" t="e">
        <f>VLOOKUP($A1444,'CBT Wages'!$B$6:$AE$48,4,0)</f>
        <v>#REF!</v>
      </c>
      <c r="C1446" s="21"/>
      <c r="D1446" s="21"/>
      <c r="E1446" s="28" t="s">
        <v>322</v>
      </c>
      <c r="F1446" s="37" t="e">
        <f>VLOOKUP($A1444,'CBT OT'!$B$6:$O$429,9,0)</f>
        <v>#REF!</v>
      </c>
      <c r="G1446" s="38"/>
      <c r="H1446" s="194"/>
      <c r="I1446" s="188"/>
      <c r="J1446" s="207"/>
      <c r="K1446" s="188"/>
    </row>
    <row r="1447" spans="1:11" x14ac:dyDescent="0.2">
      <c r="A1447" s="39" t="s">
        <v>353</v>
      </c>
      <c r="B1447" s="40" t="e">
        <f>VLOOKUP($A1444,'CBT Wages'!$B$6:$AR$48,44,0)</f>
        <v>#REF!</v>
      </c>
      <c r="C1447" s="41"/>
      <c r="D1447" s="41"/>
      <c r="E1447" s="35" t="s">
        <v>354</v>
      </c>
      <c r="F1447" s="37" t="e">
        <f>VLOOKUP($A1444,'CBT OT'!$B$6:$V$429,16,0)</f>
        <v>#REF!</v>
      </c>
      <c r="G1447" s="42"/>
      <c r="H1447" s="43" t="s">
        <v>355</v>
      </c>
      <c r="I1447" s="66">
        <v>0</v>
      </c>
      <c r="J1447" s="67"/>
      <c r="K1447" s="66">
        <v>0</v>
      </c>
    </row>
    <row r="1448" spans="1:11" x14ac:dyDescent="0.2">
      <c r="A1448" s="169" t="s">
        <v>356</v>
      </c>
      <c r="B1448" s="197"/>
      <c r="C1448" s="198" t="s">
        <v>357</v>
      </c>
      <c r="D1448" s="192"/>
      <c r="E1448" s="45"/>
      <c r="F1448" s="199" t="s">
        <v>358</v>
      </c>
      <c r="G1448" s="192"/>
      <c r="H1448" s="200" t="s">
        <v>359</v>
      </c>
      <c r="I1448" s="201"/>
      <c r="J1448" s="175" t="s">
        <v>360</v>
      </c>
      <c r="K1448" s="176"/>
    </row>
    <row r="1449" spans="1:11" x14ac:dyDescent="0.2">
      <c r="A1449" s="46" t="s">
        <v>361</v>
      </c>
      <c r="B1449" s="47" t="e">
        <f>VLOOKUP($A1444,'CBT Wages'!$B$6:$AE$48,15,0)</f>
        <v>#REF!</v>
      </c>
      <c r="C1449" s="31" t="e">
        <f>VLOOKUP($A1444,'CBT Wages'!$B$6:$AE$48,20,0)</f>
        <v>#REF!</v>
      </c>
      <c r="D1449" s="48"/>
      <c r="E1449" s="49"/>
      <c r="F1449" s="177" t="e">
        <f>SUM(C1449:E1449)</f>
        <v>#REF!</v>
      </c>
      <c r="G1449" s="202"/>
      <c r="H1449" s="34" t="s">
        <v>362</v>
      </c>
      <c r="I1449" s="26" t="e">
        <f>VLOOKUP($A1444,'CBT Wages'!$B$6:$AE$48,29,0)</f>
        <v>#REF!</v>
      </c>
      <c r="J1449" s="203"/>
      <c r="K1449" s="180"/>
    </row>
    <row r="1450" spans="1:11" ht="14.25" x14ac:dyDescent="0.2">
      <c r="A1450" s="46" t="s">
        <v>363</v>
      </c>
      <c r="B1450" s="50" t="e">
        <f>VLOOKUP($A1444,'CBT Wages'!$B$6:$AE$48,16,0)</f>
        <v>#REF!</v>
      </c>
      <c r="C1450" s="51" t="e">
        <f>VLOOKUP($A1444,'CBT Wages'!$B$6:$AE$48,21,0)</f>
        <v>#REF!</v>
      </c>
      <c r="D1450" s="52"/>
      <c r="E1450" s="38"/>
      <c r="F1450" s="181" t="e">
        <f>SUM(C1450:E1450)</f>
        <v>#REF!</v>
      </c>
      <c r="G1450" s="204"/>
      <c r="H1450" s="36" t="s">
        <v>364</v>
      </c>
      <c r="I1450" s="68" t="e">
        <f>VLOOKUP($A1444,'CBT Wages'!$B$6:$AE$48,28,0)</f>
        <v>#REF!</v>
      </c>
      <c r="J1450" s="205" t="e">
        <f>F1457-I1457</f>
        <v>#REF!</v>
      </c>
      <c r="K1450" s="184"/>
    </row>
    <row r="1451" spans="1:11" x14ac:dyDescent="0.2">
      <c r="A1451" s="46" t="s">
        <v>365</v>
      </c>
      <c r="B1451" s="50" t="e">
        <f>VLOOKUP($A1444,'CBT Wages'!$B$6:$AE$48,17,0)</f>
        <v>#REF!</v>
      </c>
      <c r="C1451" s="51" t="e">
        <f>VLOOKUP($A1444,'CBT Wages'!$B$6:$AE$48,22,0)</f>
        <v>#REF!</v>
      </c>
      <c r="D1451" s="52"/>
      <c r="E1451" s="38"/>
      <c r="F1451" s="181" t="e">
        <f>SUM(C1451:E1451)</f>
        <v>#REF!</v>
      </c>
      <c r="G1451" s="204"/>
      <c r="H1451" s="36" t="s">
        <v>366</v>
      </c>
      <c r="I1451" s="68" t="e">
        <f>VLOOKUP($A1444,'CBT Wages'!$B$6:$AE$48,30,0)</f>
        <v>#REF!</v>
      </c>
      <c r="J1451" s="201" t="s">
        <v>367</v>
      </c>
      <c r="K1451" s="190"/>
    </row>
    <row r="1452" spans="1:11" x14ac:dyDescent="0.2">
      <c r="A1452" s="46" t="s">
        <v>368</v>
      </c>
      <c r="B1452" s="50">
        <v>0</v>
      </c>
      <c r="C1452" s="51">
        <v>0</v>
      </c>
      <c r="D1452" s="52"/>
      <c r="E1452" s="38"/>
      <c r="F1452" s="181">
        <f>SUM(D1452:E1452)</f>
        <v>0</v>
      </c>
      <c r="G1452" s="204"/>
      <c r="H1452" s="36" t="s">
        <v>369</v>
      </c>
      <c r="I1452" s="68"/>
      <c r="J1452" s="198"/>
      <c r="K1452" s="192"/>
    </row>
    <row r="1453" spans="1:11" x14ac:dyDescent="0.2">
      <c r="A1453" s="46" t="s">
        <v>370</v>
      </c>
      <c r="B1453" s="50" t="e">
        <f>VLOOKUP($A1444,'CBT Wages'!$B$6:$AE$48,18,0)</f>
        <v>#REF!</v>
      </c>
      <c r="C1453" s="51" t="e">
        <f>VLOOKUP($A1444,'CBT Wages'!$B$6:$AE$48,23,0)</f>
        <v>#REF!</v>
      </c>
      <c r="D1453" s="52"/>
      <c r="E1453" s="38"/>
      <c r="F1453" s="181" t="e">
        <f>SUM(C1453:E1453)</f>
        <v>#REF!</v>
      </c>
      <c r="G1453" s="204"/>
      <c r="H1453" s="36" t="s">
        <v>371</v>
      </c>
      <c r="I1453" s="68"/>
      <c r="J1453" s="198"/>
      <c r="K1453" s="192"/>
    </row>
    <row r="1454" spans="1:11" x14ac:dyDescent="0.2">
      <c r="A1454" s="46" t="s">
        <v>372</v>
      </c>
      <c r="B1454" s="53">
        <v>0</v>
      </c>
      <c r="C1454" s="51" t="e">
        <f>VLOOKUP($A1444,'CBT Wages'!$B$6:$AE$48,25,0)</f>
        <v>#REF!</v>
      </c>
      <c r="D1454" s="52"/>
      <c r="E1454" s="38"/>
      <c r="F1454" s="181" t="e">
        <f>SUM(C1454:E1454)</f>
        <v>#REF!</v>
      </c>
      <c r="G1454" s="204"/>
      <c r="H1454" s="51"/>
      <c r="I1454" s="68"/>
      <c r="J1454" s="198"/>
      <c r="K1454" s="192"/>
    </row>
    <row r="1455" spans="1:11" x14ac:dyDescent="0.2">
      <c r="A1455" s="46" t="s">
        <v>374</v>
      </c>
      <c r="B1455" s="53">
        <v>0</v>
      </c>
      <c r="C1455" s="51" t="e">
        <f>VLOOKUP($A1444,'CBT Wages'!$B$6:$AE$48,26,0)</f>
        <v>#REF!</v>
      </c>
      <c r="D1455" s="52"/>
      <c r="E1455" s="38"/>
      <c r="F1455" s="181" t="e">
        <f>SUM(C1455:E1455)</f>
        <v>#REF!</v>
      </c>
      <c r="G1455" s="204"/>
      <c r="H1455" s="51"/>
      <c r="I1455" s="68"/>
      <c r="J1455" s="198"/>
      <c r="K1455" s="192"/>
    </row>
    <row r="1456" spans="1:11" x14ac:dyDescent="0.2">
      <c r="A1456" s="54" t="s">
        <v>375</v>
      </c>
      <c r="B1456" s="55"/>
      <c r="C1456" s="185"/>
      <c r="D1456" s="186"/>
      <c r="E1456" s="42"/>
      <c r="F1456" s="185">
        <f>SUM(D1456:E1456)</f>
        <v>0</v>
      </c>
      <c r="G1456" s="208"/>
      <c r="H1456" s="40"/>
      <c r="I1456" s="69"/>
      <c r="J1456" s="212"/>
      <c r="K1456" s="194"/>
    </row>
    <row r="1457" spans="1:11" x14ac:dyDescent="0.2">
      <c r="A1457" s="56" t="s">
        <v>320</v>
      </c>
      <c r="B1457" s="57" t="e">
        <f>SUM(B1449:B1456)</f>
        <v>#REF!</v>
      </c>
      <c r="C1457" s="209" t="e">
        <f>SUM(C1449:D1456)</f>
        <v>#REF!</v>
      </c>
      <c r="D1457" s="210"/>
      <c r="E1457" s="58"/>
      <c r="F1457" s="209" t="e">
        <f>SUM(F1449:F1456)+F1447</f>
        <v>#REF!</v>
      </c>
      <c r="G1457" s="211">
        <f t="shared" ref="G1457" si="88">SUM(G1449:G1456)</f>
        <v>0</v>
      </c>
      <c r="H1457" s="59"/>
      <c r="I1457" s="70" t="e">
        <f>SUM(I1449:I1456)</f>
        <v>#REF!</v>
      </c>
      <c r="J1457" s="57" t="s">
        <v>376</v>
      </c>
      <c r="K1457" s="57" t="e">
        <f>VLOOKUP($A1444,'CBT Wages'!$B$6:$AF$48,6,0)</f>
        <v>#REF!</v>
      </c>
    </row>
    <row r="1459" spans="1:11" ht="15.75" x14ac:dyDescent="0.2">
      <c r="A1459" s="20" t="s">
        <v>337</v>
      </c>
      <c r="B1459" s="21"/>
      <c r="C1459" s="21"/>
      <c r="D1459" s="21"/>
      <c r="E1459" s="167" t="str">
        <f>+$E$1</f>
        <v>Salary Slip Oct 2019</v>
      </c>
      <c r="F1459" s="167"/>
      <c r="G1459" s="167"/>
      <c r="H1459" s="167"/>
      <c r="I1459" s="167"/>
      <c r="J1459" s="167"/>
      <c r="K1459" s="168"/>
    </row>
    <row r="1460" spans="1:11" x14ac:dyDescent="0.2">
      <c r="A1460" s="22"/>
      <c r="C1460" s="23" t="s">
        <v>339</v>
      </c>
      <c r="E1460" s="23"/>
      <c r="F1460" s="23"/>
      <c r="G1460" s="23"/>
      <c r="H1460" s="23"/>
      <c r="I1460" s="23"/>
      <c r="J1460" s="23"/>
      <c r="K1460" s="60"/>
    </row>
    <row r="1461" spans="1:11" x14ac:dyDescent="0.2">
      <c r="A1461" s="24" t="s">
        <v>340</v>
      </c>
      <c r="B1461" s="25" t="s">
        <v>341</v>
      </c>
      <c r="C1461" s="26"/>
      <c r="D1461" s="27" t="s">
        <v>342</v>
      </c>
      <c r="E1461" s="28" t="s">
        <v>343</v>
      </c>
      <c r="F1461" s="28" t="s">
        <v>344</v>
      </c>
      <c r="G1461" s="28" t="s">
        <v>345</v>
      </c>
      <c r="H1461" s="29" t="s">
        <v>346</v>
      </c>
      <c r="I1461" s="61" t="s">
        <v>347</v>
      </c>
      <c r="J1461" s="44"/>
      <c r="K1461" s="62" t="s">
        <v>348</v>
      </c>
    </row>
    <row r="1462" spans="1:11" x14ac:dyDescent="0.2">
      <c r="A1462" s="30">
        <f>+'CBT Wages'!B35</f>
        <v>3562030601</v>
      </c>
      <c r="B1462" s="124" t="str">
        <f>VLOOKUP($A1462,'CBT Wages'!$B$6:$AE$48,8,0)</f>
        <v>101309479356</v>
      </c>
      <c r="C1462" s="26"/>
      <c r="D1462" s="124">
        <f>VLOOKUP($A1462,'CBT Wages'!$B$6:$AE$48,9,0)</f>
        <v>6928605796</v>
      </c>
      <c r="E1462" s="31">
        <f>VLOOKUP($A1462,'CBT Wages'!$B$6:$AE$48,10,0)</f>
        <v>27</v>
      </c>
      <c r="F1462" s="31">
        <f>VLOOKUP($A1462,'CBT Wages'!$B$6:$AE$48,14,0)</f>
        <v>27</v>
      </c>
      <c r="G1462" s="32">
        <f>VLOOKUP($A1462,'CBT Wages'!$B$6:$AE$48,5,0)</f>
        <v>43424</v>
      </c>
      <c r="H1462" s="33" t="s">
        <v>349</v>
      </c>
      <c r="I1462" s="64">
        <v>0</v>
      </c>
      <c r="J1462" s="65"/>
      <c r="K1462" s="64">
        <v>0</v>
      </c>
    </row>
    <row r="1463" spans="1:11" x14ac:dyDescent="0.2">
      <c r="A1463" s="34" t="s">
        <v>350</v>
      </c>
      <c r="B1463" s="31" t="str">
        <f>VLOOKUP($A1462,'CBT Wages'!$B$6:$AE$48,3,0)</f>
        <v>RINKU KUMAR</v>
      </c>
      <c r="C1463" s="21"/>
      <c r="D1463" s="21"/>
      <c r="E1463" s="35"/>
      <c r="F1463" s="35"/>
      <c r="G1463" s="35"/>
      <c r="H1463" s="213" t="s">
        <v>351</v>
      </c>
      <c r="I1463" s="187">
        <v>0</v>
      </c>
      <c r="J1463" s="206"/>
      <c r="K1463" s="187">
        <v>0</v>
      </c>
    </row>
    <row r="1464" spans="1:11" x14ac:dyDescent="0.2">
      <c r="A1464" s="36" t="s">
        <v>352</v>
      </c>
      <c r="B1464" s="27" t="str">
        <f>VLOOKUP($A1462,'CBT Wages'!$B$6:$AE$48,4,0)</f>
        <v>RAJENDER SINGH</v>
      </c>
      <c r="C1464" s="21"/>
      <c r="D1464" s="21"/>
      <c r="E1464" s="28" t="s">
        <v>322</v>
      </c>
      <c r="F1464" s="37">
        <f>VLOOKUP($A1462,'CBT OT'!$B$6:$O$429,9,0)</f>
        <v>0.77</v>
      </c>
      <c r="G1464" s="38"/>
      <c r="H1464" s="194"/>
      <c r="I1464" s="188"/>
      <c r="J1464" s="207"/>
      <c r="K1464" s="188"/>
    </row>
    <row r="1465" spans="1:11" x14ac:dyDescent="0.2">
      <c r="A1465" s="39" t="s">
        <v>353</v>
      </c>
      <c r="B1465" s="40" t="e">
        <f>VLOOKUP($A1462,'CBT Wages'!$B$6:$AR$48,44,0)</f>
        <v>#REF!</v>
      </c>
      <c r="C1465" s="41"/>
      <c r="D1465" s="41"/>
      <c r="E1465" s="35" t="s">
        <v>354</v>
      </c>
      <c r="F1465" s="37">
        <f>VLOOKUP($A1462,'CBT OT'!$B$6:$V$429,16,0)</f>
        <v>139</v>
      </c>
      <c r="G1465" s="42"/>
      <c r="H1465" s="43" t="s">
        <v>355</v>
      </c>
      <c r="I1465" s="66">
        <v>0</v>
      </c>
      <c r="J1465" s="67"/>
      <c r="K1465" s="66">
        <v>0</v>
      </c>
    </row>
    <row r="1466" spans="1:11" x14ac:dyDescent="0.2">
      <c r="A1466" s="169" t="s">
        <v>356</v>
      </c>
      <c r="B1466" s="197"/>
      <c r="C1466" s="198" t="s">
        <v>357</v>
      </c>
      <c r="D1466" s="192"/>
      <c r="E1466" s="45"/>
      <c r="F1466" s="199" t="s">
        <v>358</v>
      </c>
      <c r="G1466" s="192"/>
      <c r="H1466" s="200" t="s">
        <v>359</v>
      </c>
      <c r="I1466" s="201"/>
      <c r="J1466" s="175" t="s">
        <v>360</v>
      </c>
      <c r="K1466" s="176"/>
    </row>
    <row r="1467" spans="1:11" x14ac:dyDescent="0.2">
      <c r="A1467" s="46" t="s">
        <v>361</v>
      </c>
      <c r="B1467" s="47">
        <f>VLOOKUP($A1462,'CBT Wages'!$B$6:$AE$48,15,0)</f>
        <v>18993</v>
      </c>
      <c r="C1467" s="31">
        <f>VLOOKUP($A1462,'CBT Wages'!$B$6:$AE$48,20,0)</f>
        <v>18993</v>
      </c>
      <c r="D1467" s="48"/>
      <c r="E1467" s="49"/>
      <c r="F1467" s="177">
        <f>SUM(C1467:E1467)</f>
        <v>18993</v>
      </c>
      <c r="G1467" s="202"/>
      <c r="H1467" s="34" t="s">
        <v>362</v>
      </c>
      <c r="I1467" s="26">
        <f>VLOOKUP($A1462,'CBT Wages'!$B$6:$AE$48,29,0)</f>
        <v>2410</v>
      </c>
      <c r="J1467" s="203"/>
      <c r="K1467" s="180"/>
    </row>
    <row r="1468" spans="1:11" ht="14.25" x14ac:dyDescent="0.2">
      <c r="A1468" s="46" t="s">
        <v>363</v>
      </c>
      <c r="B1468" s="50">
        <f>VLOOKUP($A1462,'CBT Wages'!$B$6:$AE$48,16,0)</f>
        <v>0</v>
      </c>
      <c r="C1468" s="51">
        <f>VLOOKUP($A1462,'CBT Wages'!$B$6:$AE$48,21,0)</f>
        <v>0</v>
      </c>
      <c r="D1468" s="52"/>
      <c r="E1468" s="38"/>
      <c r="F1468" s="181">
        <f>SUM(C1468:E1468)</f>
        <v>0</v>
      </c>
      <c r="G1468" s="204"/>
      <c r="H1468" s="36" t="s">
        <v>364</v>
      </c>
      <c r="I1468" s="68">
        <f>VLOOKUP($A1462,'CBT Wages'!$B$6:$AE$48,28,0)</f>
        <v>163</v>
      </c>
      <c r="J1468" s="205">
        <f>F1475-I1475</f>
        <v>19236</v>
      </c>
      <c r="K1468" s="184"/>
    </row>
    <row r="1469" spans="1:11" x14ac:dyDescent="0.2">
      <c r="A1469" s="46" t="s">
        <v>365</v>
      </c>
      <c r="B1469" s="50">
        <f>VLOOKUP($A1462,'CBT Wages'!$B$6:$AE$48,17,0)</f>
        <v>0</v>
      </c>
      <c r="C1469" s="51">
        <f>VLOOKUP($A1462,'CBT Wages'!$B$6:$AE$48,22,0)</f>
        <v>0</v>
      </c>
      <c r="D1469" s="52"/>
      <c r="E1469" s="38"/>
      <c r="F1469" s="181">
        <f>SUM(C1469:E1469)</f>
        <v>0</v>
      </c>
      <c r="G1469" s="204"/>
      <c r="H1469" s="36" t="s">
        <v>366</v>
      </c>
      <c r="I1469" s="68">
        <f>VLOOKUP($A1462,'CBT Wages'!$B$6:$AE$48,30,0)</f>
        <v>0</v>
      </c>
      <c r="J1469" s="201" t="s">
        <v>367</v>
      </c>
      <c r="K1469" s="190"/>
    </row>
    <row r="1470" spans="1:11" x14ac:dyDescent="0.2">
      <c r="A1470" s="46" t="s">
        <v>368</v>
      </c>
      <c r="B1470" s="50">
        <v>0</v>
      </c>
      <c r="C1470" s="51">
        <v>0</v>
      </c>
      <c r="D1470" s="52"/>
      <c r="E1470" s="38"/>
      <c r="F1470" s="181">
        <f>SUM(D1470:E1470)</f>
        <v>0</v>
      </c>
      <c r="G1470" s="204"/>
      <c r="H1470" s="36" t="s">
        <v>369</v>
      </c>
      <c r="I1470" s="68"/>
      <c r="J1470" s="198"/>
      <c r="K1470" s="192"/>
    </row>
    <row r="1471" spans="1:11" x14ac:dyDescent="0.2">
      <c r="A1471" s="46" t="s">
        <v>370</v>
      </c>
      <c r="B1471" s="50">
        <f>VLOOKUP($A1462,'CBT Wages'!$B$6:$AE$48,18,0)</f>
        <v>0</v>
      </c>
      <c r="C1471" s="51">
        <f>VLOOKUP($A1462,'CBT Wages'!$B$6:$AE$48,23,0)</f>
        <v>0</v>
      </c>
      <c r="D1471" s="52"/>
      <c r="E1471" s="38"/>
      <c r="F1471" s="181">
        <f>SUM(C1471:E1471)</f>
        <v>0</v>
      </c>
      <c r="G1471" s="204"/>
      <c r="H1471" s="36" t="s">
        <v>371</v>
      </c>
      <c r="I1471" s="68"/>
      <c r="J1471" s="198"/>
      <c r="K1471" s="192"/>
    </row>
    <row r="1472" spans="1:11" x14ac:dyDescent="0.2">
      <c r="A1472" s="46" t="s">
        <v>372</v>
      </c>
      <c r="B1472" s="53">
        <v>0</v>
      </c>
      <c r="C1472" s="51">
        <f>VLOOKUP($A1462,'CBT Wages'!$B$6:$AE$48,25,0)</f>
        <v>1583</v>
      </c>
      <c r="D1472" s="52"/>
      <c r="E1472" s="38"/>
      <c r="F1472" s="181">
        <f>SUM(C1472:E1472)</f>
        <v>1583</v>
      </c>
      <c r="G1472" s="204"/>
      <c r="H1472" s="51"/>
      <c r="I1472" s="68"/>
      <c r="J1472" s="198"/>
      <c r="K1472" s="192"/>
    </row>
    <row r="1473" spans="1:11" x14ac:dyDescent="0.2">
      <c r="A1473" s="46" t="s">
        <v>374</v>
      </c>
      <c r="B1473" s="53">
        <v>0</v>
      </c>
      <c r="C1473" s="51">
        <f>VLOOKUP($A1462,'CBT Wages'!$B$6:$AE$48,26,0)</f>
        <v>1094</v>
      </c>
      <c r="D1473" s="52"/>
      <c r="E1473" s="38"/>
      <c r="F1473" s="181">
        <f>SUM(C1473:E1473)</f>
        <v>1094</v>
      </c>
      <c r="G1473" s="204"/>
      <c r="H1473" s="51"/>
      <c r="I1473" s="68"/>
      <c r="J1473" s="198"/>
      <c r="K1473" s="192"/>
    </row>
    <row r="1474" spans="1:11" x14ac:dyDescent="0.2">
      <c r="A1474" s="54" t="s">
        <v>375</v>
      </c>
      <c r="B1474" s="55"/>
      <c r="C1474" s="185"/>
      <c r="D1474" s="186"/>
      <c r="E1474" s="42"/>
      <c r="F1474" s="185">
        <f>SUM(D1474:E1474)</f>
        <v>0</v>
      </c>
      <c r="G1474" s="208"/>
      <c r="H1474" s="40"/>
      <c r="I1474" s="69"/>
      <c r="J1474" s="212"/>
      <c r="K1474" s="194"/>
    </row>
    <row r="1475" spans="1:11" x14ac:dyDescent="0.2">
      <c r="A1475" s="56" t="s">
        <v>320</v>
      </c>
      <c r="B1475" s="57">
        <f>SUM(B1467:B1474)</f>
        <v>18993</v>
      </c>
      <c r="C1475" s="209">
        <f>SUM(C1467:D1474)</f>
        <v>21670</v>
      </c>
      <c r="D1475" s="210"/>
      <c r="E1475" s="58"/>
      <c r="F1475" s="209">
        <f>SUM(F1467:F1474)+F1465</f>
        <v>21809</v>
      </c>
      <c r="G1475" s="211">
        <f t="shared" ref="G1475" si="89">SUM(G1467:G1474)</f>
        <v>0</v>
      </c>
      <c r="H1475" s="59"/>
      <c r="I1475" s="70">
        <f>SUM(I1467:I1474)</f>
        <v>2573</v>
      </c>
      <c r="J1475" s="57" t="s">
        <v>376</v>
      </c>
      <c r="K1475" s="57" t="str">
        <f>VLOOKUP($A1462,'CBT Wages'!$B$6:$AF$48,6,0)</f>
        <v>DEO</v>
      </c>
    </row>
    <row r="1477" spans="1:11" ht="15.75" x14ac:dyDescent="0.2">
      <c r="A1477" s="20" t="s">
        <v>337</v>
      </c>
      <c r="B1477" s="21"/>
      <c r="C1477" s="21"/>
      <c r="D1477" s="21"/>
      <c r="E1477" s="167" t="str">
        <f>+$E$1</f>
        <v>Salary Slip Oct 2019</v>
      </c>
      <c r="F1477" s="167"/>
      <c r="G1477" s="167"/>
      <c r="H1477" s="167"/>
      <c r="I1477" s="167"/>
      <c r="J1477" s="167"/>
      <c r="K1477" s="168"/>
    </row>
    <row r="1478" spans="1:11" x14ac:dyDescent="0.2">
      <c r="A1478" s="22"/>
      <c r="C1478" s="23" t="s">
        <v>339</v>
      </c>
      <c r="E1478" s="23"/>
      <c r="F1478" s="23"/>
      <c r="G1478" s="23"/>
      <c r="H1478" s="23"/>
      <c r="I1478" s="23"/>
      <c r="J1478" s="23"/>
      <c r="K1478" s="60"/>
    </row>
    <row r="1479" spans="1:11" x14ac:dyDescent="0.2">
      <c r="A1479" s="24" t="s">
        <v>340</v>
      </c>
      <c r="B1479" s="25" t="s">
        <v>341</v>
      </c>
      <c r="C1479" s="26"/>
      <c r="D1479" s="27" t="s">
        <v>342</v>
      </c>
      <c r="E1479" s="28" t="s">
        <v>343</v>
      </c>
      <c r="F1479" s="28" t="s">
        <v>344</v>
      </c>
      <c r="G1479" s="28" t="s">
        <v>345</v>
      </c>
      <c r="H1479" s="29" t="s">
        <v>346</v>
      </c>
      <c r="I1479" s="61" t="s">
        <v>347</v>
      </c>
      <c r="J1479" s="44"/>
      <c r="K1479" s="62" t="s">
        <v>348</v>
      </c>
    </row>
    <row r="1480" spans="1:11" x14ac:dyDescent="0.2">
      <c r="A1480" s="30">
        <f>+'CBT Wages'!B36</f>
        <v>3562030602</v>
      </c>
      <c r="B1480" s="124" t="str">
        <f>VLOOKUP($A1480,'CBT Wages'!$B$6:$AE$48,8,0)</f>
        <v>100050135649</v>
      </c>
      <c r="C1480" s="26"/>
      <c r="D1480" s="124">
        <f>VLOOKUP($A1480,'CBT Wages'!$B$6:$AE$48,9,0)</f>
        <v>6923794371</v>
      </c>
      <c r="E1480" s="31">
        <f>VLOOKUP($A1480,'CBT Wages'!$B$6:$AE$48,10,0)</f>
        <v>27</v>
      </c>
      <c r="F1480" s="31">
        <f>VLOOKUP($A1480,'CBT Wages'!$B$6:$AE$48,14,0)</f>
        <v>27</v>
      </c>
      <c r="G1480" s="32">
        <f>VLOOKUP($A1480,'CBT Wages'!$B$6:$AE$48,5,0)</f>
        <v>43435</v>
      </c>
      <c r="H1480" s="33" t="s">
        <v>349</v>
      </c>
      <c r="I1480" s="64">
        <v>0</v>
      </c>
      <c r="J1480" s="65"/>
      <c r="K1480" s="64">
        <v>0</v>
      </c>
    </row>
    <row r="1481" spans="1:11" x14ac:dyDescent="0.2">
      <c r="A1481" s="34" t="s">
        <v>350</v>
      </c>
      <c r="B1481" s="31" t="str">
        <f>VLOOKUP($A1480,'CBT Wages'!$B$6:$AE$48,3,0)</f>
        <v>Kamlesh Kumar</v>
      </c>
      <c r="C1481" s="21"/>
      <c r="D1481" s="21"/>
      <c r="E1481" s="35"/>
      <c r="F1481" s="35"/>
      <c r="G1481" s="35"/>
      <c r="H1481" s="213" t="s">
        <v>351</v>
      </c>
      <c r="I1481" s="187">
        <v>0</v>
      </c>
      <c r="J1481" s="206"/>
      <c r="K1481" s="187">
        <v>0</v>
      </c>
    </row>
    <row r="1482" spans="1:11" x14ac:dyDescent="0.2">
      <c r="A1482" s="36" t="s">
        <v>352</v>
      </c>
      <c r="B1482" s="27" t="str">
        <f>VLOOKUP($A1480,'CBT Wages'!$B$6:$AE$48,4,0)</f>
        <v>RAVINDER LAL</v>
      </c>
      <c r="C1482" s="21"/>
      <c r="D1482" s="21"/>
      <c r="E1482" s="28" t="s">
        <v>322</v>
      </c>
      <c r="F1482" s="37">
        <f>VLOOKUP($A1480,'CBT OT'!$B$6:$O$429,9,0)</f>
        <v>11.02</v>
      </c>
      <c r="G1482" s="38"/>
      <c r="H1482" s="194"/>
      <c r="I1482" s="188"/>
      <c r="J1482" s="207"/>
      <c r="K1482" s="188"/>
    </row>
    <row r="1483" spans="1:11" x14ac:dyDescent="0.2">
      <c r="A1483" s="39" t="s">
        <v>353</v>
      </c>
      <c r="B1483" s="40" t="e">
        <f>VLOOKUP($A1480,'CBT Wages'!$B$6:$AR$48,44,0)</f>
        <v>#REF!</v>
      </c>
      <c r="C1483" s="41"/>
      <c r="D1483" s="41"/>
      <c r="E1483" s="35" t="s">
        <v>354</v>
      </c>
      <c r="F1483" s="37">
        <f>VLOOKUP($A1480,'CBT OT'!$B$6:$V$429,16,0)</f>
        <v>2001</v>
      </c>
      <c r="G1483" s="42"/>
      <c r="H1483" s="43" t="s">
        <v>355</v>
      </c>
      <c r="I1483" s="66">
        <v>0</v>
      </c>
      <c r="J1483" s="67"/>
      <c r="K1483" s="66">
        <v>0</v>
      </c>
    </row>
    <row r="1484" spans="1:11" x14ac:dyDescent="0.2">
      <c r="A1484" s="169" t="s">
        <v>356</v>
      </c>
      <c r="B1484" s="197"/>
      <c r="C1484" s="198" t="s">
        <v>357</v>
      </c>
      <c r="D1484" s="192"/>
      <c r="E1484" s="45"/>
      <c r="F1484" s="199" t="s">
        <v>358</v>
      </c>
      <c r="G1484" s="192"/>
      <c r="H1484" s="200" t="s">
        <v>359</v>
      </c>
      <c r="I1484" s="201"/>
      <c r="J1484" s="175" t="s">
        <v>360</v>
      </c>
      <c r="K1484" s="176"/>
    </row>
    <row r="1485" spans="1:11" x14ac:dyDescent="0.2">
      <c r="A1485" s="46" t="s">
        <v>361</v>
      </c>
      <c r="B1485" s="47">
        <f>VLOOKUP($A1480,'CBT Wages'!$B$6:$AE$48,15,0)</f>
        <v>19070</v>
      </c>
      <c r="C1485" s="31">
        <f>VLOOKUP($A1480,'CBT Wages'!$B$6:$AE$48,20,0)</f>
        <v>19070</v>
      </c>
      <c r="D1485" s="48"/>
      <c r="E1485" s="49"/>
      <c r="F1485" s="177">
        <f>SUM(C1485:E1485)</f>
        <v>19070</v>
      </c>
      <c r="G1485" s="202"/>
      <c r="H1485" s="34" t="s">
        <v>362</v>
      </c>
      <c r="I1485" s="26">
        <f>VLOOKUP($A1480,'CBT Wages'!$B$6:$AE$48,29,0)</f>
        <v>2427</v>
      </c>
      <c r="J1485" s="203"/>
      <c r="K1485" s="180"/>
    </row>
    <row r="1486" spans="1:11" ht="14.25" x14ac:dyDescent="0.2">
      <c r="A1486" s="46" t="s">
        <v>363</v>
      </c>
      <c r="B1486" s="50">
        <f>VLOOKUP($A1480,'CBT Wages'!$B$6:$AE$48,16,0)</f>
        <v>960</v>
      </c>
      <c r="C1486" s="51">
        <f>VLOOKUP($A1480,'CBT Wages'!$B$6:$AE$48,21,0)</f>
        <v>960</v>
      </c>
      <c r="D1486" s="52"/>
      <c r="E1486" s="38"/>
      <c r="F1486" s="181">
        <f>SUM(C1486:E1486)</f>
        <v>960</v>
      </c>
      <c r="G1486" s="204"/>
      <c r="H1486" s="36" t="s">
        <v>364</v>
      </c>
      <c r="I1486" s="68">
        <f>VLOOKUP($A1480,'CBT Wages'!$B$6:$AE$48,28,0)</f>
        <v>171</v>
      </c>
      <c r="J1486" s="205">
        <f>F1493-I1493</f>
        <v>22176</v>
      </c>
      <c r="K1486" s="184"/>
    </row>
    <row r="1487" spans="1:11" x14ac:dyDescent="0.2">
      <c r="A1487" s="46" t="s">
        <v>365</v>
      </c>
      <c r="B1487" s="50">
        <f>VLOOKUP($A1480,'CBT Wages'!$B$6:$AE$48,17,0)</f>
        <v>0</v>
      </c>
      <c r="C1487" s="51">
        <f>VLOOKUP($A1480,'CBT Wages'!$B$6:$AE$48,22,0)</f>
        <v>0</v>
      </c>
      <c r="D1487" s="52"/>
      <c r="E1487" s="38"/>
      <c r="F1487" s="181">
        <f>SUM(C1487:E1487)</f>
        <v>0</v>
      </c>
      <c r="G1487" s="204"/>
      <c r="H1487" s="36" t="s">
        <v>366</v>
      </c>
      <c r="I1487" s="68">
        <f>VLOOKUP($A1480,'CBT Wages'!$B$6:$AE$48,30,0)</f>
        <v>0</v>
      </c>
      <c r="J1487" s="201" t="s">
        <v>367</v>
      </c>
      <c r="K1487" s="190"/>
    </row>
    <row r="1488" spans="1:11" x14ac:dyDescent="0.2">
      <c r="A1488" s="46" t="s">
        <v>368</v>
      </c>
      <c r="B1488" s="50">
        <v>0</v>
      </c>
      <c r="C1488" s="51">
        <v>0</v>
      </c>
      <c r="D1488" s="52"/>
      <c r="E1488" s="38"/>
      <c r="F1488" s="181">
        <f>SUM(D1488:E1488)</f>
        <v>0</v>
      </c>
      <c r="G1488" s="204"/>
      <c r="H1488" s="36" t="s">
        <v>369</v>
      </c>
      <c r="I1488" s="68"/>
      <c r="J1488" s="198"/>
      <c r="K1488" s="192"/>
    </row>
    <row r="1489" spans="1:11" x14ac:dyDescent="0.2">
      <c r="A1489" s="46" t="s">
        <v>370</v>
      </c>
      <c r="B1489" s="50">
        <f>VLOOKUP($A1480,'CBT Wages'!$B$6:$AE$48,18,0)</f>
        <v>0</v>
      </c>
      <c r="C1489" s="51">
        <f>VLOOKUP($A1480,'CBT Wages'!$B$6:$AE$48,23,0)</f>
        <v>0</v>
      </c>
      <c r="D1489" s="52"/>
      <c r="E1489" s="38"/>
      <c r="F1489" s="181">
        <f>SUM(C1489:E1489)</f>
        <v>0</v>
      </c>
      <c r="G1489" s="204"/>
      <c r="H1489" s="36" t="s">
        <v>371</v>
      </c>
      <c r="I1489" s="68"/>
      <c r="J1489" s="198"/>
      <c r="K1489" s="192"/>
    </row>
    <row r="1490" spans="1:11" x14ac:dyDescent="0.2">
      <c r="A1490" s="46" t="s">
        <v>372</v>
      </c>
      <c r="B1490" s="53">
        <v>0</v>
      </c>
      <c r="C1490" s="51">
        <f>VLOOKUP($A1480,'CBT Wages'!$B$6:$AE$48,25,0)</f>
        <v>1589</v>
      </c>
      <c r="D1490" s="52"/>
      <c r="E1490" s="38"/>
      <c r="F1490" s="181">
        <f>SUM(C1490:E1490)</f>
        <v>1589</v>
      </c>
      <c r="G1490" s="204"/>
      <c r="H1490" s="51"/>
      <c r="I1490" s="68"/>
      <c r="J1490" s="198"/>
      <c r="K1490" s="192"/>
    </row>
    <row r="1491" spans="1:11" x14ac:dyDescent="0.2">
      <c r="A1491" s="46" t="s">
        <v>374</v>
      </c>
      <c r="B1491" s="53">
        <v>0</v>
      </c>
      <c r="C1491" s="51">
        <f>VLOOKUP($A1480,'CBT Wages'!$B$6:$AE$48,26,0)</f>
        <v>1154</v>
      </c>
      <c r="D1491" s="52"/>
      <c r="E1491" s="38"/>
      <c r="F1491" s="181">
        <f>SUM(C1491:E1491)</f>
        <v>1154</v>
      </c>
      <c r="G1491" s="204"/>
      <c r="H1491" s="51"/>
      <c r="I1491" s="68"/>
      <c r="J1491" s="198"/>
      <c r="K1491" s="192"/>
    </row>
    <row r="1492" spans="1:11" x14ac:dyDescent="0.2">
      <c r="A1492" s="54" t="s">
        <v>375</v>
      </c>
      <c r="B1492" s="55"/>
      <c r="C1492" s="185"/>
      <c r="D1492" s="186"/>
      <c r="E1492" s="42"/>
      <c r="F1492" s="185">
        <f>SUM(D1492:E1492)</f>
        <v>0</v>
      </c>
      <c r="G1492" s="208"/>
      <c r="H1492" s="40"/>
      <c r="I1492" s="69"/>
      <c r="J1492" s="212"/>
      <c r="K1492" s="194"/>
    </row>
    <row r="1493" spans="1:11" x14ac:dyDescent="0.2">
      <c r="A1493" s="56" t="s">
        <v>320</v>
      </c>
      <c r="B1493" s="57">
        <f>SUM(B1485:B1492)</f>
        <v>20030</v>
      </c>
      <c r="C1493" s="209">
        <f>SUM(C1485:D1492)</f>
        <v>22773</v>
      </c>
      <c r="D1493" s="210"/>
      <c r="E1493" s="58"/>
      <c r="F1493" s="209">
        <f>SUM(F1485:F1492)+F1483</f>
        <v>24774</v>
      </c>
      <c r="G1493" s="211">
        <f t="shared" ref="G1493" si="90">SUM(G1485:G1492)</f>
        <v>0</v>
      </c>
      <c r="H1493" s="59"/>
      <c r="I1493" s="70">
        <f>SUM(I1485:I1492)</f>
        <v>2598</v>
      </c>
      <c r="J1493" s="57" t="s">
        <v>376</v>
      </c>
      <c r="K1493" s="57" t="str">
        <f>VLOOKUP($A1480,'CBT Wages'!$B$6:$AF$48,6,0)</f>
        <v>DEO</v>
      </c>
    </row>
    <row r="1495" spans="1:11" ht="15.75" x14ac:dyDescent="0.2">
      <c r="A1495" s="20" t="s">
        <v>337</v>
      </c>
      <c r="B1495" s="21"/>
      <c r="C1495" s="21"/>
      <c r="D1495" s="21"/>
      <c r="E1495" s="167" t="str">
        <f>+$E$1</f>
        <v>Salary Slip Oct 2019</v>
      </c>
      <c r="F1495" s="167"/>
      <c r="G1495" s="167"/>
      <c r="H1495" s="167"/>
      <c r="I1495" s="167"/>
      <c r="J1495" s="167"/>
      <c r="K1495" s="168"/>
    </row>
    <row r="1496" spans="1:11" x14ac:dyDescent="0.2">
      <c r="A1496" s="22"/>
      <c r="C1496" s="23" t="s">
        <v>339</v>
      </c>
      <c r="E1496" s="23"/>
      <c r="F1496" s="23"/>
      <c r="G1496" s="23"/>
      <c r="H1496" s="23"/>
      <c r="I1496" s="23"/>
      <c r="J1496" s="23"/>
      <c r="K1496" s="60"/>
    </row>
    <row r="1497" spans="1:11" x14ac:dyDescent="0.2">
      <c r="A1497" s="24" t="s">
        <v>340</v>
      </c>
      <c r="B1497" s="25" t="s">
        <v>341</v>
      </c>
      <c r="C1497" s="26"/>
      <c r="D1497" s="27" t="s">
        <v>342</v>
      </c>
      <c r="E1497" s="28" t="s">
        <v>343</v>
      </c>
      <c r="F1497" s="28" t="s">
        <v>344</v>
      </c>
      <c r="G1497" s="28" t="s">
        <v>345</v>
      </c>
      <c r="H1497" s="29" t="s">
        <v>346</v>
      </c>
      <c r="I1497" s="61" t="s">
        <v>347</v>
      </c>
      <c r="J1497" s="44"/>
      <c r="K1497" s="62" t="s">
        <v>348</v>
      </c>
    </row>
    <row r="1498" spans="1:11" x14ac:dyDescent="0.2">
      <c r="A1498" s="30">
        <f>+'CBT Wages'!B37</f>
        <v>3562030603</v>
      </c>
      <c r="B1498" s="124" t="str">
        <f>VLOOKUP($A1498,'CBT Wages'!$B$6:$AE$48,8,0)</f>
        <v>101371052075</v>
      </c>
      <c r="C1498" s="26"/>
      <c r="D1498" s="31" t="str">
        <f>VLOOKUP($A1498,'CBT Wages'!$B$6:$AE$48,9,0)</f>
        <v>6928605805</v>
      </c>
      <c r="E1498" s="31">
        <f>VLOOKUP($A1498,'CBT Wages'!$B$6:$AE$48,10,0)</f>
        <v>27</v>
      </c>
      <c r="F1498" s="31">
        <f>VLOOKUP($A1498,'CBT Wages'!$B$6:$AE$48,14,0)</f>
        <v>27</v>
      </c>
      <c r="G1498" s="32">
        <f>VLOOKUP($A1498,'CBT Wages'!$B$6:$AE$48,5,0)</f>
        <v>43434</v>
      </c>
      <c r="H1498" s="33" t="s">
        <v>349</v>
      </c>
      <c r="I1498" s="64">
        <v>0</v>
      </c>
      <c r="J1498" s="65"/>
      <c r="K1498" s="64">
        <v>0</v>
      </c>
    </row>
    <row r="1499" spans="1:11" x14ac:dyDescent="0.2">
      <c r="A1499" s="34" t="s">
        <v>350</v>
      </c>
      <c r="B1499" s="31" t="str">
        <f>VLOOKUP($A1498,'CBT Wages'!$B$6:$AE$48,3,0)</f>
        <v>AJIT SINGH</v>
      </c>
      <c r="C1499" s="21"/>
      <c r="D1499" s="21"/>
      <c r="E1499" s="35"/>
      <c r="F1499" s="35"/>
      <c r="G1499" s="35"/>
      <c r="H1499" s="213" t="s">
        <v>351</v>
      </c>
      <c r="I1499" s="187">
        <v>0</v>
      </c>
      <c r="J1499" s="206"/>
      <c r="K1499" s="187">
        <v>0</v>
      </c>
    </row>
    <row r="1500" spans="1:11" x14ac:dyDescent="0.2">
      <c r="A1500" s="36" t="s">
        <v>352</v>
      </c>
      <c r="B1500" s="27" t="str">
        <f>VLOOKUP($A1498,'CBT Wages'!$B$6:$AE$48,4,0)</f>
        <v>OM PRAKASH</v>
      </c>
      <c r="C1500" s="21"/>
      <c r="D1500" s="21"/>
      <c r="E1500" s="28" t="s">
        <v>322</v>
      </c>
      <c r="F1500" s="37">
        <f>VLOOKUP($A1498,'CBT OT'!$B$6:$O$429,9,0)</f>
        <v>3.95</v>
      </c>
      <c r="G1500" s="38"/>
      <c r="H1500" s="194"/>
      <c r="I1500" s="188"/>
      <c r="J1500" s="207"/>
      <c r="K1500" s="188"/>
    </row>
    <row r="1501" spans="1:11" x14ac:dyDescent="0.2">
      <c r="A1501" s="39" t="s">
        <v>353</v>
      </c>
      <c r="B1501" s="40" t="e">
        <f>VLOOKUP($A1498,'CBT Wages'!$B$6:$AR$48,44,0)</f>
        <v>#REF!</v>
      </c>
      <c r="C1501" s="41"/>
      <c r="D1501" s="41"/>
      <c r="E1501" s="35" t="s">
        <v>354</v>
      </c>
      <c r="F1501" s="37">
        <f>VLOOKUP($A1498,'CBT OT'!$B$6:$V$429,16,0)</f>
        <v>723</v>
      </c>
      <c r="G1501" s="42"/>
      <c r="H1501" s="43" t="s">
        <v>355</v>
      </c>
      <c r="I1501" s="66">
        <v>0</v>
      </c>
      <c r="J1501" s="67"/>
      <c r="K1501" s="66">
        <v>0</v>
      </c>
    </row>
    <row r="1502" spans="1:11" x14ac:dyDescent="0.2">
      <c r="A1502" s="169" t="s">
        <v>356</v>
      </c>
      <c r="B1502" s="197"/>
      <c r="C1502" s="198" t="s">
        <v>357</v>
      </c>
      <c r="D1502" s="192"/>
      <c r="E1502" s="45"/>
      <c r="F1502" s="199" t="s">
        <v>358</v>
      </c>
      <c r="G1502" s="192"/>
      <c r="H1502" s="200" t="s">
        <v>359</v>
      </c>
      <c r="I1502" s="201"/>
      <c r="J1502" s="175" t="s">
        <v>360</v>
      </c>
      <c r="K1502" s="176"/>
    </row>
    <row r="1503" spans="1:11" x14ac:dyDescent="0.2">
      <c r="A1503" s="46" t="s">
        <v>361</v>
      </c>
      <c r="B1503" s="47">
        <f>VLOOKUP($A1498,'CBT Wages'!$B$6:$AE$48,15,0)</f>
        <v>19070</v>
      </c>
      <c r="C1503" s="31">
        <f>VLOOKUP($A1498,'CBT Wages'!$B$6:$AE$48,20,0)</f>
        <v>19070</v>
      </c>
      <c r="D1503" s="48"/>
      <c r="E1503" s="49"/>
      <c r="F1503" s="177">
        <f>SUM(C1503:E1503)</f>
        <v>19070</v>
      </c>
      <c r="G1503" s="202"/>
      <c r="H1503" s="34" t="s">
        <v>362</v>
      </c>
      <c r="I1503" s="26">
        <f>VLOOKUP($A1498,'CBT Wages'!$B$6:$AE$48,29,0)</f>
        <v>2434</v>
      </c>
      <c r="J1503" s="203"/>
      <c r="K1503" s="180"/>
    </row>
    <row r="1504" spans="1:11" ht="14.25" x14ac:dyDescent="0.2">
      <c r="A1504" s="46" t="s">
        <v>363</v>
      </c>
      <c r="B1504" s="50">
        <f>VLOOKUP($A1498,'CBT Wages'!$B$6:$AE$48,16,0)</f>
        <v>2041</v>
      </c>
      <c r="C1504" s="51">
        <f>VLOOKUP($A1498,'CBT Wages'!$B$6:$AE$48,21,0)</f>
        <v>2041</v>
      </c>
      <c r="D1504" s="52"/>
      <c r="E1504" s="38"/>
      <c r="F1504" s="181">
        <f>SUM(C1504:E1504)</f>
        <v>2041</v>
      </c>
      <c r="G1504" s="204"/>
      <c r="H1504" s="36" t="s">
        <v>364</v>
      </c>
      <c r="I1504" s="68">
        <f>VLOOKUP($A1498,'CBT Wages'!$B$6:$AE$48,28,0)</f>
        <v>0</v>
      </c>
      <c r="J1504" s="205">
        <f>F1511-I1511</f>
        <v>22205</v>
      </c>
      <c r="K1504" s="184"/>
    </row>
    <row r="1505" spans="1:11" x14ac:dyDescent="0.2">
      <c r="A1505" s="46" t="s">
        <v>365</v>
      </c>
      <c r="B1505" s="50">
        <f>VLOOKUP($A1498,'CBT Wages'!$B$6:$AE$48,17,0)</f>
        <v>0</v>
      </c>
      <c r="C1505" s="51">
        <f>VLOOKUP($A1498,'CBT Wages'!$B$6:$AE$48,22,0)</f>
        <v>0</v>
      </c>
      <c r="D1505" s="52"/>
      <c r="E1505" s="38"/>
      <c r="F1505" s="181">
        <f>SUM(C1505:E1505)</f>
        <v>0</v>
      </c>
      <c r="G1505" s="204"/>
      <c r="H1505" s="36" t="s">
        <v>366</v>
      </c>
      <c r="I1505" s="68">
        <f>VLOOKUP($A1498,'CBT Wages'!$B$6:$AE$48,30,0)</f>
        <v>0</v>
      </c>
      <c r="J1505" s="201" t="s">
        <v>367</v>
      </c>
      <c r="K1505" s="190"/>
    </row>
    <row r="1506" spans="1:11" x14ac:dyDescent="0.2">
      <c r="A1506" s="46" t="s">
        <v>368</v>
      </c>
      <c r="B1506" s="50">
        <v>0</v>
      </c>
      <c r="C1506" s="51">
        <v>0</v>
      </c>
      <c r="D1506" s="52"/>
      <c r="E1506" s="38"/>
      <c r="F1506" s="181">
        <f>SUM(D1506:E1506)</f>
        <v>0</v>
      </c>
      <c r="G1506" s="204"/>
      <c r="H1506" s="36" t="s">
        <v>369</v>
      </c>
      <c r="I1506" s="68"/>
      <c r="J1506" s="198"/>
      <c r="K1506" s="192"/>
    </row>
    <row r="1507" spans="1:11" x14ac:dyDescent="0.2">
      <c r="A1507" s="46" t="s">
        <v>370</v>
      </c>
      <c r="B1507" s="50">
        <f>VLOOKUP($A1498,'CBT Wages'!$B$6:$AE$48,18,0)</f>
        <v>0</v>
      </c>
      <c r="C1507" s="51">
        <f>VLOOKUP($A1498,'CBT Wages'!$B$6:$AE$48,23,0)</f>
        <v>0</v>
      </c>
      <c r="D1507" s="52"/>
      <c r="E1507" s="38"/>
      <c r="F1507" s="181">
        <f>SUM(C1507:E1507)</f>
        <v>0</v>
      </c>
      <c r="G1507" s="204"/>
      <c r="H1507" s="36" t="s">
        <v>371</v>
      </c>
      <c r="I1507" s="68"/>
      <c r="J1507" s="198"/>
      <c r="K1507" s="192"/>
    </row>
    <row r="1508" spans="1:11" x14ac:dyDescent="0.2">
      <c r="A1508" s="46" t="s">
        <v>372</v>
      </c>
      <c r="B1508" s="53">
        <v>0</v>
      </c>
      <c r="C1508" s="51">
        <f>VLOOKUP($A1498,'CBT Wages'!$B$6:$AE$48,25,0)</f>
        <v>1589</v>
      </c>
      <c r="D1508" s="52"/>
      <c r="E1508" s="38"/>
      <c r="F1508" s="181">
        <f>SUM(C1508:E1508)</f>
        <v>1589</v>
      </c>
      <c r="G1508" s="204"/>
      <c r="H1508" s="51"/>
      <c r="I1508" s="68"/>
      <c r="J1508" s="198"/>
      <c r="K1508" s="192"/>
    </row>
    <row r="1509" spans="1:11" x14ac:dyDescent="0.2">
      <c r="A1509" s="46" t="s">
        <v>374</v>
      </c>
      <c r="B1509" s="53">
        <v>0</v>
      </c>
      <c r="C1509" s="51">
        <f>VLOOKUP($A1498,'CBT Wages'!$B$6:$AE$48,26,0)</f>
        <v>1216</v>
      </c>
      <c r="D1509" s="52"/>
      <c r="E1509" s="38"/>
      <c r="F1509" s="181">
        <f>SUM(C1509:E1509)</f>
        <v>1216</v>
      </c>
      <c r="G1509" s="204"/>
      <c r="H1509" s="51"/>
      <c r="I1509" s="68"/>
      <c r="J1509" s="198"/>
      <c r="K1509" s="192"/>
    </row>
    <row r="1510" spans="1:11" x14ac:dyDescent="0.2">
      <c r="A1510" s="54" t="s">
        <v>375</v>
      </c>
      <c r="B1510" s="55"/>
      <c r="C1510" s="185"/>
      <c r="D1510" s="186"/>
      <c r="E1510" s="42"/>
      <c r="F1510" s="185">
        <f>SUM(D1510:E1510)</f>
        <v>0</v>
      </c>
      <c r="G1510" s="208"/>
      <c r="H1510" s="40"/>
      <c r="I1510" s="69"/>
      <c r="J1510" s="212"/>
      <c r="K1510" s="194"/>
    </row>
    <row r="1511" spans="1:11" x14ac:dyDescent="0.2">
      <c r="A1511" s="56" t="s">
        <v>320</v>
      </c>
      <c r="B1511" s="57">
        <f>SUM(B1503:B1510)</f>
        <v>21111</v>
      </c>
      <c r="C1511" s="209">
        <f>SUM(C1503:D1510)</f>
        <v>23916</v>
      </c>
      <c r="D1511" s="210"/>
      <c r="E1511" s="58"/>
      <c r="F1511" s="209">
        <f>SUM(F1503:F1510)+F1501</f>
        <v>24639</v>
      </c>
      <c r="G1511" s="211">
        <f t="shared" ref="G1511" si="91">SUM(G1503:G1510)</f>
        <v>0</v>
      </c>
      <c r="H1511" s="59"/>
      <c r="I1511" s="70">
        <f>SUM(I1503:I1510)</f>
        <v>2434</v>
      </c>
      <c r="J1511" s="57" t="s">
        <v>376</v>
      </c>
      <c r="K1511" s="57" t="str">
        <f>VLOOKUP($A1498,'CBT Wages'!$B$6:$AF$48,6,0)</f>
        <v>DEO</v>
      </c>
    </row>
    <row r="1513" spans="1:11" ht="15.75" x14ac:dyDescent="0.2">
      <c r="A1513" s="20" t="s">
        <v>337</v>
      </c>
      <c r="B1513" s="21"/>
      <c r="C1513" s="21"/>
      <c r="D1513" s="21"/>
      <c r="E1513" s="167" t="str">
        <f>+$E$1</f>
        <v>Salary Slip Oct 2019</v>
      </c>
      <c r="F1513" s="167"/>
      <c r="G1513" s="167"/>
      <c r="H1513" s="167"/>
      <c r="I1513" s="167"/>
      <c r="J1513" s="167"/>
      <c r="K1513" s="168"/>
    </row>
    <row r="1514" spans="1:11" x14ac:dyDescent="0.2">
      <c r="A1514" s="22"/>
      <c r="C1514" s="23" t="s">
        <v>339</v>
      </c>
      <c r="E1514" s="23"/>
      <c r="F1514" s="23"/>
      <c r="G1514" s="23"/>
      <c r="H1514" s="23"/>
      <c r="I1514" s="23"/>
      <c r="J1514" s="23"/>
      <c r="K1514" s="60"/>
    </row>
    <row r="1515" spans="1:11" x14ac:dyDescent="0.2">
      <c r="A1515" s="24" t="s">
        <v>340</v>
      </c>
      <c r="B1515" s="25" t="s">
        <v>341</v>
      </c>
      <c r="C1515" s="26"/>
      <c r="D1515" s="27" t="s">
        <v>342</v>
      </c>
      <c r="E1515" s="28" t="s">
        <v>343</v>
      </c>
      <c r="F1515" s="28" t="s">
        <v>344</v>
      </c>
      <c r="G1515" s="28" t="s">
        <v>345</v>
      </c>
      <c r="H1515" s="29" t="s">
        <v>346</v>
      </c>
      <c r="I1515" s="61" t="s">
        <v>347</v>
      </c>
      <c r="J1515" s="44"/>
      <c r="K1515" s="62" t="s">
        <v>348</v>
      </c>
    </row>
    <row r="1516" spans="1:11" x14ac:dyDescent="0.2">
      <c r="A1516" s="30">
        <f>+'CBT Wages'!B38</f>
        <v>3562030604</v>
      </c>
      <c r="B1516" s="124" t="str">
        <f>VLOOKUP($A1516,'CBT Wages'!$B$6:$AE$48,8,0)</f>
        <v>101424225304</v>
      </c>
      <c r="C1516" s="26"/>
      <c r="D1516" s="124" t="str">
        <f>VLOOKUP($A1516,'CBT Wages'!$B$6:$AE$48,9,0)</f>
        <v xml:space="preserve"> 6928829168</v>
      </c>
      <c r="E1516" s="31">
        <f>VLOOKUP($A1516,'CBT Wages'!$B$6:$AE$48,10,0)</f>
        <v>27</v>
      </c>
      <c r="F1516" s="31">
        <f>VLOOKUP($A1516,'CBT Wages'!$B$6:$AE$48,14,0)</f>
        <v>23.5</v>
      </c>
      <c r="G1516" s="32">
        <f>VLOOKUP($A1516,'CBT Wages'!$B$6:$AE$48,5,0)</f>
        <v>43510</v>
      </c>
      <c r="H1516" s="33" t="s">
        <v>349</v>
      </c>
      <c r="I1516" s="64">
        <v>0</v>
      </c>
      <c r="J1516" s="65"/>
      <c r="K1516" s="64">
        <v>0</v>
      </c>
    </row>
    <row r="1517" spans="1:11" x14ac:dyDescent="0.2">
      <c r="A1517" s="34" t="s">
        <v>350</v>
      </c>
      <c r="B1517" s="31" t="str">
        <f>VLOOKUP($A1516,'CBT Wages'!$B$6:$AE$48,3,0)</f>
        <v>GEETA</v>
      </c>
      <c r="C1517" s="21"/>
      <c r="D1517" s="21"/>
      <c r="E1517" s="35"/>
      <c r="F1517" s="35"/>
      <c r="G1517" s="35"/>
      <c r="H1517" s="213" t="s">
        <v>351</v>
      </c>
      <c r="I1517" s="187">
        <v>0</v>
      </c>
      <c r="J1517" s="206"/>
      <c r="K1517" s="187">
        <v>0</v>
      </c>
    </row>
    <row r="1518" spans="1:11" x14ac:dyDescent="0.2">
      <c r="A1518" s="36" t="s">
        <v>352</v>
      </c>
      <c r="B1518" s="27" t="str">
        <f>VLOOKUP($A1516,'CBT Wages'!$B$6:$AE$48,4,0)</f>
        <v>LAL SINGH</v>
      </c>
      <c r="C1518" s="21"/>
      <c r="D1518" s="21"/>
      <c r="E1518" s="28" t="s">
        <v>322</v>
      </c>
      <c r="F1518" s="37">
        <f>VLOOKUP($A1516,'CBT OT'!$B$6:$O$429,9,0)</f>
        <v>1.95</v>
      </c>
      <c r="G1518" s="38"/>
      <c r="H1518" s="194"/>
      <c r="I1518" s="188"/>
      <c r="J1518" s="207"/>
      <c r="K1518" s="188"/>
    </row>
    <row r="1519" spans="1:11" x14ac:dyDescent="0.2">
      <c r="A1519" s="39" t="s">
        <v>353</v>
      </c>
      <c r="B1519" s="40" t="e">
        <f>VLOOKUP($A1516,'CBT Wages'!$B$6:$AR$48,44,0)</f>
        <v>#REF!</v>
      </c>
      <c r="C1519" s="41"/>
      <c r="D1519" s="41"/>
      <c r="E1519" s="35" t="s">
        <v>354</v>
      </c>
      <c r="F1519" s="37">
        <f>VLOOKUP($A1516,'CBT OT'!$B$6:$V$429,16,0)</f>
        <v>354</v>
      </c>
      <c r="G1519" s="42"/>
      <c r="H1519" s="43" t="s">
        <v>355</v>
      </c>
      <c r="I1519" s="66">
        <v>0</v>
      </c>
      <c r="J1519" s="67"/>
      <c r="K1519" s="66">
        <v>0</v>
      </c>
    </row>
    <row r="1520" spans="1:11" x14ac:dyDescent="0.2">
      <c r="A1520" s="169" t="s">
        <v>356</v>
      </c>
      <c r="B1520" s="197"/>
      <c r="C1520" s="198" t="s">
        <v>357</v>
      </c>
      <c r="D1520" s="192"/>
      <c r="E1520" s="45"/>
      <c r="F1520" s="199" t="s">
        <v>358</v>
      </c>
      <c r="G1520" s="192"/>
      <c r="H1520" s="200" t="s">
        <v>359</v>
      </c>
      <c r="I1520" s="201"/>
      <c r="J1520" s="175" t="s">
        <v>360</v>
      </c>
      <c r="K1520" s="176"/>
    </row>
    <row r="1521" spans="1:11" x14ac:dyDescent="0.2">
      <c r="A1521" s="46" t="s">
        <v>361</v>
      </c>
      <c r="B1521" s="47">
        <f>VLOOKUP($A1516,'CBT Wages'!$B$6:$AE$48,15,0)</f>
        <v>19070</v>
      </c>
      <c r="C1521" s="31">
        <f>VLOOKUP($A1516,'CBT Wages'!$B$6:$AE$48,20,0)</f>
        <v>16598</v>
      </c>
      <c r="D1521" s="48"/>
      <c r="E1521" s="49"/>
      <c r="F1521" s="177">
        <f>SUM(C1521:E1521)</f>
        <v>16598</v>
      </c>
      <c r="G1521" s="202"/>
      <c r="H1521" s="34" t="s">
        <v>362</v>
      </c>
      <c r="I1521" s="26">
        <f>VLOOKUP($A1516,'CBT Wages'!$B$6:$AE$48,29,0)</f>
        <v>2107</v>
      </c>
      <c r="J1521" s="203"/>
      <c r="K1521" s="180"/>
    </row>
    <row r="1522" spans="1:11" ht="14.25" x14ac:dyDescent="0.2">
      <c r="A1522" s="46" t="s">
        <v>363</v>
      </c>
      <c r="B1522" s="50">
        <f>VLOOKUP($A1516,'CBT Wages'!$B$6:$AE$48,16,0)</f>
        <v>92</v>
      </c>
      <c r="C1522" s="51">
        <f>VLOOKUP($A1516,'CBT Wages'!$B$6:$AE$48,21,0)</f>
        <v>80</v>
      </c>
      <c r="D1522" s="52"/>
      <c r="E1522" s="38"/>
      <c r="F1522" s="181">
        <f>SUM(C1522:E1522)</f>
        <v>80</v>
      </c>
      <c r="G1522" s="204"/>
      <c r="H1522" s="36" t="s">
        <v>364</v>
      </c>
      <c r="I1522" s="68">
        <f>VLOOKUP($A1516,'CBT Wages'!$B$6:$AE$48,28,0)</f>
        <v>143</v>
      </c>
      <c r="J1522" s="205">
        <f>F1529-I1529</f>
        <v>17126</v>
      </c>
      <c r="K1522" s="184"/>
    </row>
    <row r="1523" spans="1:11" x14ac:dyDescent="0.2">
      <c r="A1523" s="46" t="s">
        <v>365</v>
      </c>
      <c r="B1523" s="50">
        <f>VLOOKUP($A1516,'CBT Wages'!$B$6:$AE$48,17,0)</f>
        <v>0</v>
      </c>
      <c r="C1523" s="51">
        <f>VLOOKUP($A1516,'CBT Wages'!$B$6:$AE$48,22,0)</f>
        <v>0</v>
      </c>
      <c r="D1523" s="52"/>
      <c r="E1523" s="38"/>
      <c r="F1523" s="181">
        <f>SUM(C1523:E1523)</f>
        <v>0</v>
      </c>
      <c r="G1523" s="204"/>
      <c r="H1523" s="36" t="s">
        <v>366</v>
      </c>
      <c r="I1523" s="68">
        <f>VLOOKUP($A1516,'CBT Wages'!$B$6:$AE$48,30,0)</f>
        <v>0</v>
      </c>
      <c r="J1523" s="201" t="s">
        <v>367</v>
      </c>
      <c r="K1523" s="190"/>
    </row>
    <row r="1524" spans="1:11" x14ac:dyDescent="0.2">
      <c r="A1524" s="46" t="s">
        <v>368</v>
      </c>
      <c r="B1524" s="50">
        <v>0</v>
      </c>
      <c r="C1524" s="51">
        <v>0</v>
      </c>
      <c r="D1524" s="52"/>
      <c r="E1524" s="38"/>
      <c r="F1524" s="181">
        <f>SUM(D1524:E1524)</f>
        <v>0</v>
      </c>
      <c r="G1524" s="204"/>
      <c r="H1524" s="36" t="s">
        <v>369</v>
      </c>
      <c r="I1524" s="68"/>
      <c r="J1524" s="198"/>
      <c r="K1524" s="192"/>
    </row>
    <row r="1525" spans="1:11" x14ac:dyDescent="0.2">
      <c r="A1525" s="46" t="s">
        <v>370</v>
      </c>
      <c r="B1525" s="50">
        <f>VLOOKUP($A1516,'CBT Wages'!$B$6:$AE$48,18,0)</f>
        <v>0</v>
      </c>
      <c r="C1525" s="51">
        <f>VLOOKUP($A1516,'CBT Wages'!$B$6:$AE$48,23,0)</f>
        <v>0</v>
      </c>
      <c r="D1525" s="52"/>
      <c r="E1525" s="38"/>
      <c r="F1525" s="181">
        <f>SUM(C1525:E1525)</f>
        <v>0</v>
      </c>
      <c r="G1525" s="204"/>
      <c r="H1525" s="36" t="s">
        <v>371</v>
      </c>
      <c r="I1525" s="68"/>
      <c r="J1525" s="198"/>
      <c r="K1525" s="192"/>
    </row>
    <row r="1526" spans="1:11" x14ac:dyDescent="0.2">
      <c r="A1526" s="46" t="s">
        <v>372</v>
      </c>
      <c r="B1526" s="53">
        <v>0</v>
      </c>
      <c r="C1526" s="51">
        <f>VLOOKUP($A1516,'CBT Wages'!$B$6:$AE$48,25,0)</f>
        <v>1383</v>
      </c>
      <c r="D1526" s="52"/>
      <c r="E1526" s="38"/>
      <c r="F1526" s="181">
        <f>SUM(C1526:E1526)</f>
        <v>1383</v>
      </c>
      <c r="G1526" s="204"/>
      <c r="H1526" s="51"/>
      <c r="I1526" s="68"/>
      <c r="J1526" s="198"/>
      <c r="K1526" s="192"/>
    </row>
    <row r="1527" spans="1:11" x14ac:dyDescent="0.2">
      <c r="A1527" s="46" t="s">
        <v>374</v>
      </c>
      <c r="B1527" s="53">
        <v>0</v>
      </c>
      <c r="C1527" s="51">
        <f>VLOOKUP($A1516,'CBT Wages'!$B$6:$AE$48,26,0)</f>
        <v>961</v>
      </c>
      <c r="D1527" s="52"/>
      <c r="E1527" s="38"/>
      <c r="F1527" s="181">
        <f>SUM(C1527:E1527)</f>
        <v>961</v>
      </c>
      <c r="G1527" s="204"/>
      <c r="H1527" s="51"/>
      <c r="I1527" s="68"/>
      <c r="J1527" s="198"/>
      <c r="K1527" s="192"/>
    </row>
    <row r="1528" spans="1:11" x14ac:dyDescent="0.2">
      <c r="A1528" s="54" t="s">
        <v>375</v>
      </c>
      <c r="B1528" s="55"/>
      <c r="C1528" s="185"/>
      <c r="D1528" s="186"/>
      <c r="E1528" s="42"/>
      <c r="F1528" s="185">
        <f>SUM(D1528:E1528)</f>
        <v>0</v>
      </c>
      <c r="G1528" s="208"/>
      <c r="H1528" s="40"/>
      <c r="I1528" s="69"/>
      <c r="J1528" s="212"/>
      <c r="K1528" s="194"/>
    </row>
    <row r="1529" spans="1:11" x14ac:dyDescent="0.2">
      <c r="A1529" s="56" t="s">
        <v>320</v>
      </c>
      <c r="B1529" s="57">
        <f>SUM(B1521:B1528)</f>
        <v>19162</v>
      </c>
      <c r="C1529" s="209">
        <f>SUM(C1521:D1528)</f>
        <v>19022</v>
      </c>
      <c r="D1529" s="210"/>
      <c r="E1529" s="58"/>
      <c r="F1529" s="209">
        <f>SUM(F1521:F1528)+F1519</f>
        <v>19376</v>
      </c>
      <c r="G1529" s="211">
        <f t="shared" ref="G1529" si="92">SUM(G1521:G1528)</f>
        <v>0</v>
      </c>
      <c r="H1529" s="59"/>
      <c r="I1529" s="70">
        <f>SUM(I1521:I1528)</f>
        <v>2250</v>
      </c>
      <c r="J1529" s="57" t="s">
        <v>376</v>
      </c>
      <c r="K1529" s="57" t="str">
        <f>VLOOKUP($A1516,'CBT Wages'!$B$6:$AF$48,6,0)</f>
        <v>DEO</v>
      </c>
    </row>
    <row r="1531" spans="1:11" ht="15.75" x14ac:dyDescent="0.2">
      <c r="A1531" s="20" t="s">
        <v>337</v>
      </c>
      <c r="B1531" s="21"/>
      <c r="C1531" s="21"/>
      <c r="D1531" s="21"/>
      <c r="E1531" s="167" t="str">
        <f>+$E$1</f>
        <v>Salary Slip Oct 2019</v>
      </c>
      <c r="F1531" s="167"/>
      <c r="G1531" s="167"/>
      <c r="H1531" s="167"/>
      <c r="I1531" s="167"/>
      <c r="J1531" s="167"/>
      <c r="K1531" s="168"/>
    </row>
    <row r="1532" spans="1:11" x14ac:dyDescent="0.2">
      <c r="A1532" s="22"/>
      <c r="C1532" s="23" t="s">
        <v>339</v>
      </c>
      <c r="E1532" s="23"/>
      <c r="F1532" s="23"/>
      <c r="G1532" s="23"/>
      <c r="H1532" s="23"/>
      <c r="I1532" s="23"/>
      <c r="J1532" s="23"/>
      <c r="K1532" s="60"/>
    </row>
    <row r="1533" spans="1:11" x14ac:dyDescent="0.2">
      <c r="A1533" s="24" t="s">
        <v>340</v>
      </c>
      <c r="B1533" s="25" t="s">
        <v>341</v>
      </c>
      <c r="C1533" s="26"/>
      <c r="D1533" s="27" t="s">
        <v>342</v>
      </c>
      <c r="E1533" s="28" t="s">
        <v>343</v>
      </c>
      <c r="F1533" s="28" t="s">
        <v>344</v>
      </c>
      <c r="G1533" s="28" t="s">
        <v>345</v>
      </c>
      <c r="H1533" s="29" t="s">
        <v>346</v>
      </c>
      <c r="I1533" s="61" t="s">
        <v>347</v>
      </c>
      <c r="J1533" s="44"/>
      <c r="K1533" s="62" t="s">
        <v>348</v>
      </c>
    </row>
    <row r="1534" spans="1:11" x14ac:dyDescent="0.2">
      <c r="A1534" s="30" t="e">
        <f>+'CBT Wages'!#REF!</f>
        <v>#REF!</v>
      </c>
      <c r="B1534" s="124" t="e">
        <f>VLOOKUP($A1534,'CBT Wages'!$B$6:$AE$48,8,0)</f>
        <v>#REF!</v>
      </c>
      <c r="C1534" s="26"/>
      <c r="D1534" s="124" t="e">
        <f>VLOOKUP($A1534,'CBT Wages'!$B$6:$AE$48,9,0)</f>
        <v>#REF!</v>
      </c>
      <c r="E1534" s="31" t="e">
        <f>VLOOKUP($A1534,'CBT Wages'!$B$6:$AE$48,10,0)</f>
        <v>#REF!</v>
      </c>
      <c r="F1534" s="31" t="e">
        <f>VLOOKUP($A1534,'CBT Wages'!$B$6:$AE$48,14,0)</f>
        <v>#REF!</v>
      </c>
      <c r="G1534" s="32" t="e">
        <f>VLOOKUP($A1534,'CBT Wages'!$B$6:$AE$48,5,0)</f>
        <v>#REF!</v>
      </c>
      <c r="H1534" s="33" t="s">
        <v>349</v>
      </c>
      <c r="I1534" s="64">
        <v>0</v>
      </c>
      <c r="J1534" s="65"/>
      <c r="K1534" s="64">
        <v>0</v>
      </c>
    </row>
    <row r="1535" spans="1:11" x14ac:dyDescent="0.2">
      <c r="A1535" s="34" t="s">
        <v>350</v>
      </c>
      <c r="B1535" s="31" t="e">
        <f>VLOOKUP($A1534,'CBT Wages'!$B$6:$AE$48,3,0)</f>
        <v>#REF!</v>
      </c>
      <c r="C1535" s="21"/>
      <c r="D1535" s="21"/>
      <c r="E1535" s="35"/>
      <c r="F1535" s="35"/>
      <c r="G1535" s="35"/>
      <c r="H1535" s="213" t="s">
        <v>351</v>
      </c>
      <c r="I1535" s="187">
        <v>0</v>
      </c>
      <c r="J1535" s="206"/>
      <c r="K1535" s="187">
        <v>0</v>
      </c>
    </row>
    <row r="1536" spans="1:11" x14ac:dyDescent="0.2">
      <c r="A1536" s="36" t="s">
        <v>352</v>
      </c>
      <c r="B1536" s="27" t="e">
        <f>VLOOKUP($A1534,'CBT Wages'!$B$6:$AE$48,4,0)</f>
        <v>#REF!</v>
      </c>
      <c r="C1536" s="21"/>
      <c r="D1536" s="21"/>
      <c r="E1536" s="28" t="s">
        <v>322</v>
      </c>
      <c r="F1536" s="37" t="e">
        <f>VLOOKUP($A1534,'CBT OT'!$B$6:$O$429,9,0)</f>
        <v>#REF!</v>
      </c>
      <c r="G1536" s="38"/>
      <c r="H1536" s="194"/>
      <c r="I1536" s="188"/>
      <c r="J1536" s="207"/>
      <c r="K1536" s="188"/>
    </row>
    <row r="1537" spans="1:11" x14ac:dyDescent="0.2">
      <c r="A1537" s="39" t="s">
        <v>353</v>
      </c>
      <c r="B1537" s="40" t="e">
        <f>VLOOKUP($A1534,'CBT Wages'!$B$6:$AR$48,44,0)</f>
        <v>#REF!</v>
      </c>
      <c r="C1537" s="41"/>
      <c r="D1537" s="41"/>
      <c r="E1537" s="35" t="s">
        <v>354</v>
      </c>
      <c r="F1537" s="37" t="e">
        <f>VLOOKUP($A1534,'CBT OT'!$B$6:$V$429,16,0)</f>
        <v>#REF!</v>
      </c>
      <c r="G1537" s="42"/>
      <c r="H1537" s="43" t="s">
        <v>355</v>
      </c>
      <c r="I1537" s="66">
        <v>0</v>
      </c>
      <c r="J1537" s="67"/>
      <c r="K1537" s="66">
        <v>0</v>
      </c>
    </row>
    <row r="1538" spans="1:11" x14ac:dyDescent="0.2">
      <c r="A1538" s="169" t="s">
        <v>356</v>
      </c>
      <c r="B1538" s="197"/>
      <c r="C1538" s="198" t="s">
        <v>357</v>
      </c>
      <c r="D1538" s="192"/>
      <c r="E1538" s="45"/>
      <c r="F1538" s="199" t="s">
        <v>358</v>
      </c>
      <c r="G1538" s="192"/>
      <c r="H1538" s="200" t="s">
        <v>359</v>
      </c>
      <c r="I1538" s="201"/>
      <c r="J1538" s="175" t="s">
        <v>360</v>
      </c>
      <c r="K1538" s="176"/>
    </row>
    <row r="1539" spans="1:11" x14ac:dyDescent="0.2">
      <c r="A1539" s="46" t="s">
        <v>361</v>
      </c>
      <c r="B1539" s="47" t="e">
        <f>VLOOKUP($A1534,'CBT Wages'!$B$6:$AE$48,15,0)</f>
        <v>#REF!</v>
      </c>
      <c r="C1539" s="31" t="e">
        <f>VLOOKUP($A1534,'CBT Wages'!$B$6:$AE$48,20,0)</f>
        <v>#REF!</v>
      </c>
      <c r="D1539" s="48"/>
      <c r="E1539" s="49"/>
      <c r="F1539" s="177" t="e">
        <f>SUM(C1539:E1539)</f>
        <v>#REF!</v>
      </c>
      <c r="G1539" s="202"/>
      <c r="H1539" s="34" t="s">
        <v>362</v>
      </c>
      <c r="I1539" s="26" t="e">
        <f>VLOOKUP($A1534,'CBT Wages'!$B$6:$AE$48,29,0)</f>
        <v>#REF!</v>
      </c>
      <c r="J1539" s="203"/>
      <c r="K1539" s="180"/>
    </row>
    <row r="1540" spans="1:11" ht="14.25" x14ac:dyDescent="0.2">
      <c r="A1540" s="46" t="s">
        <v>363</v>
      </c>
      <c r="B1540" s="50" t="e">
        <f>VLOOKUP($A1534,'CBT Wages'!$B$6:$AE$48,16,0)</f>
        <v>#REF!</v>
      </c>
      <c r="C1540" s="51" t="e">
        <f>VLOOKUP($A1534,'CBT Wages'!$B$6:$AE$48,21,0)</f>
        <v>#REF!</v>
      </c>
      <c r="D1540" s="52"/>
      <c r="E1540" s="38"/>
      <c r="F1540" s="181" t="e">
        <f>SUM(C1540:E1540)</f>
        <v>#REF!</v>
      </c>
      <c r="G1540" s="204"/>
      <c r="H1540" s="36" t="s">
        <v>364</v>
      </c>
      <c r="I1540" s="68" t="e">
        <f>VLOOKUP($A1534,'CBT Wages'!$B$6:$AE$48,28,0)</f>
        <v>#REF!</v>
      </c>
      <c r="J1540" s="205" t="e">
        <f>F1547-I1547</f>
        <v>#REF!</v>
      </c>
      <c r="K1540" s="184"/>
    </row>
    <row r="1541" spans="1:11" x14ac:dyDescent="0.2">
      <c r="A1541" s="46" t="s">
        <v>365</v>
      </c>
      <c r="B1541" s="50" t="e">
        <f>VLOOKUP($A1534,'CBT Wages'!$B$6:$AE$48,17,0)</f>
        <v>#REF!</v>
      </c>
      <c r="C1541" s="51" t="e">
        <f>VLOOKUP($A1534,'CBT Wages'!$B$6:$AE$48,22,0)</f>
        <v>#REF!</v>
      </c>
      <c r="D1541" s="52"/>
      <c r="E1541" s="38"/>
      <c r="F1541" s="181" t="e">
        <f>SUM(C1541:E1541)</f>
        <v>#REF!</v>
      </c>
      <c r="G1541" s="204"/>
      <c r="H1541" s="36" t="s">
        <v>366</v>
      </c>
      <c r="I1541" s="68" t="e">
        <f>VLOOKUP($A1534,'CBT Wages'!$B$6:$AE$48,30,0)</f>
        <v>#REF!</v>
      </c>
      <c r="J1541" s="201" t="s">
        <v>367</v>
      </c>
      <c r="K1541" s="190"/>
    </row>
    <row r="1542" spans="1:11" x14ac:dyDescent="0.2">
      <c r="A1542" s="46" t="s">
        <v>368</v>
      </c>
      <c r="B1542" s="50">
        <v>0</v>
      </c>
      <c r="C1542" s="51">
        <v>0</v>
      </c>
      <c r="D1542" s="52"/>
      <c r="E1542" s="38"/>
      <c r="F1542" s="181">
        <f>SUM(D1542:E1542)</f>
        <v>0</v>
      </c>
      <c r="G1542" s="204"/>
      <c r="H1542" s="36" t="s">
        <v>369</v>
      </c>
      <c r="I1542" s="68"/>
      <c r="J1542" s="198"/>
      <c r="K1542" s="192"/>
    </row>
    <row r="1543" spans="1:11" x14ac:dyDescent="0.2">
      <c r="A1543" s="46" t="s">
        <v>370</v>
      </c>
      <c r="B1543" s="50" t="e">
        <f>VLOOKUP($A1534,'CBT Wages'!$B$6:$AE$48,18,0)</f>
        <v>#REF!</v>
      </c>
      <c r="C1543" s="51" t="e">
        <f>VLOOKUP($A1534,'CBT Wages'!$B$6:$AE$48,23,0)</f>
        <v>#REF!</v>
      </c>
      <c r="D1543" s="52"/>
      <c r="E1543" s="38"/>
      <c r="F1543" s="181" t="e">
        <f>SUM(C1543:E1543)</f>
        <v>#REF!</v>
      </c>
      <c r="G1543" s="204"/>
      <c r="H1543" s="36" t="s">
        <v>371</v>
      </c>
      <c r="I1543" s="68"/>
      <c r="J1543" s="198"/>
      <c r="K1543" s="192"/>
    </row>
    <row r="1544" spans="1:11" x14ac:dyDescent="0.2">
      <c r="A1544" s="46" t="s">
        <v>372</v>
      </c>
      <c r="B1544" s="53">
        <v>0</v>
      </c>
      <c r="C1544" s="51" t="e">
        <f>VLOOKUP($A1534,'CBT Wages'!$B$6:$AE$48,25,0)</f>
        <v>#REF!</v>
      </c>
      <c r="D1544" s="52"/>
      <c r="E1544" s="38"/>
      <c r="F1544" s="181" t="e">
        <f>SUM(C1544:E1544)</f>
        <v>#REF!</v>
      </c>
      <c r="G1544" s="204"/>
      <c r="H1544" s="51"/>
      <c r="I1544" s="68"/>
      <c r="J1544" s="198"/>
      <c r="K1544" s="192"/>
    </row>
    <row r="1545" spans="1:11" x14ac:dyDescent="0.2">
      <c r="A1545" s="46" t="s">
        <v>374</v>
      </c>
      <c r="B1545" s="53">
        <v>0</v>
      </c>
      <c r="C1545" s="51" t="e">
        <f>VLOOKUP($A1534,'CBT Wages'!$B$6:$AE$48,26,0)</f>
        <v>#REF!</v>
      </c>
      <c r="D1545" s="52"/>
      <c r="E1545" s="38"/>
      <c r="F1545" s="181" t="e">
        <f>SUM(C1545:E1545)</f>
        <v>#REF!</v>
      </c>
      <c r="G1545" s="204"/>
      <c r="H1545" s="51"/>
      <c r="I1545" s="68"/>
      <c r="J1545" s="198"/>
      <c r="K1545" s="192"/>
    </row>
    <row r="1546" spans="1:11" x14ac:dyDescent="0.2">
      <c r="A1546" s="54" t="s">
        <v>375</v>
      </c>
      <c r="B1546" s="55"/>
      <c r="C1546" s="185"/>
      <c r="D1546" s="186"/>
      <c r="E1546" s="42"/>
      <c r="F1546" s="185">
        <f>SUM(D1546:E1546)</f>
        <v>0</v>
      </c>
      <c r="G1546" s="208"/>
      <c r="H1546" s="40"/>
      <c r="I1546" s="69"/>
      <c r="J1546" s="212"/>
      <c r="K1546" s="194"/>
    </row>
    <row r="1547" spans="1:11" x14ac:dyDescent="0.2">
      <c r="A1547" s="56" t="s">
        <v>320</v>
      </c>
      <c r="B1547" s="57" t="e">
        <f>SUM(B1539:B1546)</f>
        <v>#REF!</v>
      </c>
      <c r="C1547" s="209" t="e">
        <f>SUM(C1539:D1546)</f>
        <v>#REF!</v>
      </c>
      <c r="D1547" s="210"/>
      <c r="E1547" s="58"/>
      <c r="F1547" s="209" t="e">
        <f>SUM(F1539:F1546)+F1537</f>
        <v>#REF!</v>
      </c>
      <c r="G1547" s="211">
        <f t="shared" ref="G1547" si="93">SUM(G1539:G1546)</f>
        <v>0</v>
      </c>
      <c r="H1547" s="59"/>
      <c r="I1547" s="70" t="e">
        <f>SUM(I1539:I1546)</f>
        <v>#REF!</v>
      </c>
      <c r="J1547" s="57" t="s">
        <v>376</v>
      </c>
      <c r="K1547" s="57" t="e">
        <f>VLOOKUP($A1534,'CBT Wages'!$B$6:$AF$48,6,0)</f>
        <v>#REF!</v>
      </c>
    </row>
    <row r="1549" spans="1:11" ht="15.75" x14ac:dyDescent="0.2">
      <c r="A1549" s="20" t="s">
        <v>337</v>
      </c>
      <c r="B1549" s="21"/>
      <c r="C1549" s="21"/>
      <c r="D1549" s="21"/>
      <c r="E1549" s="167" t="str">
        <f>+$E$1</f>
        <v>Salary Slip Oct 2019</v>
      </c>
      <c r="F1549" s="167"/>
      <c r="G1549" s="167"/>
      <c r="H1549" s="167"/>
      <c r="I1549" s="167"/>
      <c r="J1549" s="167"/>
      <c r="K1549" s="168"/>
    </row>
    <row r="1550" spans="1:11" x14ac:dyDescent="0.2">
      <c r="A1550" s="22"/>
      <c r="C1550" s="23" t="s">
        <v>339</v>
      </c>
      <c r="E1550" s="23"/>
      <c r="F1550" s="23"/>
      <c r="G1550" s="23"/>
      <c r="H1550" s="23"/>
      <c r="I1550" s="23"/>
      <c r="J1550" s="23"/>
      <c r="K1550" s="60"/>
    </row>
    <row r="1551" spans="1:11" x14ac:dyDescent="0.2">
      <c r="A1551" s="24" t="s">
        <v>340</v>
      </c>
      <c r="B1551" s="25" t="s">
        <v>341</v>
      </c>
      <c r="C1551" s="26"/>
      <c r="D1551" s="27" t="s">
        <v>342</v>
      </c>
      <c r="E1551" s="28" t="s">
        <v>343</v>
      </c>
      <c r="F1551" s="28" t="s">
        <v>344</v>
      </c>
      <c r="G1551" s="28" t="s">
        <v>345</v>
      </c>
      <c r="H1551" s="29" t="s">
        <v>346</v>
      </c>
      <c r="I1551" s="61" t="s">
        <v>347</v>
      </c>
      <c r="J1551" s="44"/>
      <c r="K1551" s="62" t="s">
        <v>348</v>
      </c>
    </row>
    <row r="1552" spans="1:11" x14ac:dyDescent="0.2">
      <c r="A1552" s="30" t="e">
        <f>+'CBT Wages'!#REF!</f>
        <v>#REF!</v>
      </c>
      <c r="B1552" s="124" t="e">
        <f>VLOOKUP($A1552,'CBT Wages'!$B$6:$AE$48,8,0)</f>
        <v>#REF!</v>
      </c>
      <c r="C1552" s="26"/>
      <c r="D1552" s="124" t="e">
        <f>VLOOKUP($A1552,'CBT Wages'!$B$6:$AE$48,9,0)</f>
        <v>#REF!</v>
      </c>
      <c r="E1552" s="31" t="e">
        <f>VLOOKUP($A1552,'CBT Wages'!$B$6:$AE$48,10,0)</f>
        <v>#REF!</v>
      </c>
      <c r="F1552" s="31" t="e">
        <f>VLOOKUP($A1552,'CBT Wages'!$B$6:$AE$48,14,0)</f>
        <v>#REF!</v>
      </c>
      <c r="G1552" s="32" t="e">
        <f>VLOOKUP($A1552,'CBT Wages'!$B$6:$AE$48,5,0)</f>
        <v>#REF!</v>
      </c>
      <c r="H1552" s="33" t="s">
        <v>349</v>
      </c>
      <c r="I1552" s="64">
        <v>0</v>
      </c>
      <c r="J1552" s="65"/>
      <c r="K1552" s="64">
        <v>0</v>
      </c>
    </row>
    <row r="1553" spans="1:11" x14ac:dyDescent="0.2">
      <c r="A1553" s="34" t="s">
        <v>350</v>
      </c>
      <c r="B1553" s="31" t="e">
        <f>VLOOKUP($A1552,'CBT Wages'!$B$6:$AE$48,3,0)</f>
        <v>#REF!</v>
      </c>
      <c r="C1553" s="21"/>
      <c r="D1553" s="21"/>
      <c r="E1553" s="35"/>
      <c r="F1553" s="35"/>
      <c r="G1553" s="35"/>
      <c r="H1553" s="213" t="s">
        <v>351</v>
      </c>
      <c r="I1553" s="187">
        <v>0</v>
      </c>
      <c r="J1553" s="206"/>
      <c r="K1553" s="187">
        <v>0</v>
      </c>
    </row>
    <row r="1554" spans="1:11" x14ac:dyDescent="0.2">
      <c r="A1554" s="36" t="s">
        <v>352</v>
      </c>
      <c r="B1554" s="27" t="e">
        <f>VLOOKUP($A1552,'CBT Wages'!$B$6:$AE$48,4,0)</f>
        <v>#REF!</v>
      </c>
      <c r="C1554" s="21"/>
      <c r="D1554" s="21"/>
      <c r="E1554" s="28" t="s">
        <v>322</v>
      </c>
      <c r="F1554" s="37" t="e">
        <f>VLOOKUP($A1552,'CBT OT'!$B$6:$O$429,9,0)</f>
        <v>#REF!</v>
      </c>
      <c r="G1554" s="38"/>
      <c r="H1554" s="194"/>
      <c r="I1554" s="188"/>
      <c r="J1554" s="207"/>
      <c r="K1554" s="188"/>
    </row>
    <row r="1555" spans="1:11" x14ac:dyDescent="0.2">
      <c r="A1555" s="39" t="s">
        <v>353</v>
      </c>
      <c r="B1555" s="40" t="e">
        <f>VLOOKUP($A1552,'CBT Wages'!$B$6:$AR$48,44,0)</f>
        <v>#REF!</v>
      </c>
      <c r="C1555" s="41"/>
      <c r="D1555" s="41"/>
      <c r="E1555" s="35" t="s">
        <v>354</v>
      </c>
      <c r="F1555" s="37" t="e">
        <f>VLOOKUP($A1552,'CBT OT'!$B$6:$V$429,16,0)</f>
        <v>#REF!</v>
      </c>
      <c r="G1555" s="42"/>
      <c r="H1555" s="43" t="s">
        <v>355</v>
      </c>
      <c r="I1555" s="66">
        <v>0</v>
      </c>
      <c r="J1555" s="67"/>
      <c r="K1555" s="66">
        <v>0</v>
      </c>
    </row>
    <row r="1556" spans="1:11" x14ac:dyDescent="0.2">
      <c r="A1556" s="169" t="s">
        <v>356</v>
      </c>
      <c r="B1556" s="197"/>
      <c r="C1556" s="198" t="s">
        <v>357</v>
      </c>
      <c r="D1556" s="192"/>
      <c r="E1556" s="45"/>
      <c r="F1556" s="199" t="s">
        <v>358</v>
      </c>
      <c r="G1556" s="192"/>
      <c r="H1556" s="200" t="s">
        <v>359</v>
      </c>
      <c r="I1556" s="201"/>
      <c r="J1556" s="175" t="s">
        <v>360</v>
      </c>
      <c r="K1556" s="176"/>
    </row>
    <row r="1557" spans="1:11" x14ac:dyDescent="0.2">
      <c r="A1557" s="46" t="s">
        <v>361</v>
      </c>
      <c r="B1557" s="47" t="e">
        <f>VLOOKUP($A1552,'CBT Wages'!$B$6:$AE$48,15,0)</f>
        <v>#REF!</v>
      </c>
      <c r="C1557" s="31" t="e">
        <f>VLOOKUP($A1552,'CBT Wages'!$B$6:$AE$48,20,0)</f>
        <v>#REF!</v>
      </c>
      <c r="D1557" s="48"/>
      <c r="E1557" s="49"/>
      <c r="F1557" s="177" t="e">
        <f>SUM(C1557:E1557)</f>
        <v>#REF!</v>
      </c>
      <c r="G1557" s="202"/>
      <c r="H1557" s="34" t="s">
        <v>362</v>
      </c>
      <c r="I1557" s="26" t="e">
        <f>VLOOKUP($A1552,'CBT Wages'!$B$6:$AE$48,29,0)</f>
        <v>#REF!</v>
      </c>
      <c r="J1557" s="203"/>
      <c r="K1557" s="180"/>
    </row>
    <row r="1558" spans="1:11" ht="14.25" x14ac:dyDescent="0.2">
      <c r="A1558" s="46" t="s">
        <v>363</v>
      </c>
      <c r="B1558" s="50" t="e">
        <f>VLOOKUP($A1552,'CBT Wages'!$B$6:$AE$48,16,0)</f>
        <v>#REF!</v>
      </c>
      <c r="C1558" s="51" t="e">
        <f>VLOOKUP($A1552,'CBT Wages'!$B$6:$AE$48,21,0)</f>
        <v>#REF!</v>
      </c>
      <c r="D1558" s="52"/>
      <c r="E1558" s="38"/>
      <c r="F1558" s="181" t="e">
        <f>SUM(C1558:E1558)</f>
        <v>#REF!</v>
      </c>
      <c r="G1558" s="204"/>
      <c r="H1558" s="36" t="s">
        <v>364</v>
      </c>
      <c r="I1558" s="68" t="e">
        <f>VLOOKUP($A1552,'CBT Wages'!$B$6:$AE$48,28,0)</f>
        <v>#REF!</v>
      </c>
      <c r="J1558" s="205" t="e">
        <f>F1565-I1565</f>
        <v>#REF!</v>
      </c>
      <c r="K1558" s="184"/>
    </row>
    <row r="1559" spans="1:11" x14ac:dyDescent="0.2">
      <c r="A1559" s="46" t="s">
        <v>365</v>
      </c>
      <c r="B1559" s="50" t="e">
        <f>VLOOKUP($A1552,'CBT Wages'!$B$6:$AE$48,17,0)</f>
        <v>#REF!</v>
      </c>
      <c r="C1559" s="51" t="e">
        <f>VLOOKUP($A1552,'CBT Wages'!$B$6:$AE$48,22,0)</f>
        <v>#REF!</v>
      </c>
      <c r="D1559" s="52"/>
      <c r="E1559" s="38"/>
      <c r="F1559" s="181" t="e">
        <f>SUM(C1559:E1559)</f>
        <v>#REF!</v>
      </c>
      <c r="G1559" s="204"/>
      <c r="H1559" s="36" t="s">
        <v>366</v>
      </c>
      <c r="I1559" s="68" t="e">
        <f>VLOOKUP($A1552,'CBT Wages'!$B$6:$AE$48,30,0)</f>
        <v>#REF!</v>
      </c>
      <c r="J1559" s="201" t="s">
        <v>367</v>
      </c>
      <c r="K1559" s="190"/>
    </row>
    <row r="1560" spans="1:11" x14ac:dyDescent="0.2">
      <c r="A1560" s="46" t="s">
        <v>368</v>
      </c>
      <c r="B1560" s="50">
        <v>0</v>
      </c>
      <c r="C1560" s="51">
        <v>0</v>
      </c>
      <c r="D1560" s="52"/>
      <c r="E1560" s="38"/>
      <c r="F1560" s="181">
        <f>SUM(D1560:E1560)</f>
        <v>0</v>
      </c>
      <c r="G1560" s="204"/>
      <c r="H1560" s="36" t="s">
        <v>369</v>
      </c>
      <c r="I1560" s="68"/>
      <c r="J1560" s="198"/>
      <c r="K1560" s="192"/>
    </row>
    <row r="1561" spans="1:11" x14ac:dyDescent="0.2">
      <c r="A1561" s="46" t="s">
        <v>370</v>
      </c>
      <c r="B1561" s="50" t="e">
        <f>VLOOKUP($A1552,'CBT Wages'!$B$6:$AE$48,18,0)</f>
        <v>#REF!</v>
      </c>
      <c r="C1561" s="51" t="e">
        <f>VLOOKUP($A1552,'CBT Wages'!$B$6:$AE$48,23,0)</f>
        <v>#REF!</v>
      </c>
      <c r="D1561" s="52"/>
      <c r="E1561" s="38"/>
      <c r="F1561" s="181" t="e">
        <f>SUM(C1561:E1561)</f>
        <v>#REF!</v>
      </c>
      <c r="G1561" s="204"/>
      <c r="H1561" s="36" t="s">
        <v>371</v>
      </c>
      <c r="I1561" s="68"/>
      <c r="J1561" s="198"/>
      <c r="K1561" s="192"/>
    </row>
    <row r="1562" spans="1:11" x14ac:dyDescent="0.2">
      <c r="A1562" s="46" t="s">
        <v>372</v>
      </c>
      <c r="B1562" s="53">
        <v>0</v>
      </c>
      <c r="C1562" s="51" t="e">
        <f>VLOOKUP($A1552,'CBT Wages'!$B$6:$AE$48,25,0)</f>
        <v>#REF!</v>
      </c>
      <c r="D1562" s="52"/>
      <c r="E1562" s="38"/>
      <c r="F1562" s="181" t="e">
        <f>SUM(C1562:E1562)</f>
        <v>#REF!</v>
      </c>
      <c r="G1562" s="204"/>
      <c r="H1562" s="51"/>
      <c r="I1562" s="68"/>
      <c r="J1562" s="198"/>
      <c r="K1562" s="192"/>
    </row>
    <row r="1563" spans="1:11" x14ac:dyDescent="0.2">
      <c r="A1563" s="46" t="s">
        <v>374</v>
      </c>
      <c r="B1563" s="53">
        <v>0</v>
      </c>
      <c r="C1563" s="51" t="e">
        <f>VLOOKUP($A1552,'CBT Wages'!$B$6:$AE$48,26,0)</f>
        <v>#REF!</v>
      </c>
      <c r="D1563" s="52"/>
      <c r="E1563" s="38"/>
      <c r="F1563" s="181" t="e">
        <f>SUM(C1563:E1563)</f>
        <v>#REF!</v>
      </c>
      <c r="G1563" s="204"/>
      <c r="H1563" s="51"/>
      <c r="I1563" s="68"/>
      <c r="J1563" s="198"/>
      <c r="K1563" s="192"/>
    </row>
    <row r="1564" spans="1:11" x14ac:dyDescent="0.2">
      <c r="A1564" s="54" t="s">
        <v>375</v>
      </c>
      <c r="B1564" s="55"/>
      <c r="C1564" s="185"/>
      <c r="D1564" s="186"/>
      <c r="E1564" s="42"/>
      <c r="F1564" s="185">
        <f>SUM(D1564:E1564)</f>
        <v>0</v>
      </c>
      <c r="G1564" s="208"/>
      <c r="H1564" s="40"/>
      <c r="I1564" s="69"/>
      <c r="J1564" s="212"/>
      <c r="K1564" s="194"/>
    </row>
    <row r="1565" spans="1:11" x14ac:dyDescent="0.2">
      <c r="A1565" s="56" t="s">
        <v>320</v>
      </c>
      <c r="B1565" s="57" t="e">
        <f>SUM(B1557:B1564)</f>
        <v>#REF!</v>
      </c>
      <c r="C1565" s="209" t="e">
        <f>SUM(C1557:D1564)</f>
        <v>#REF!</v>
      </c>
      <c r="D1565" s="210"/>
      <c r="E1565" s="58"/>
      <c r="F1565" s="209" t="e">
        <f>SUM(F1557:F1564)+F1555</f>
        <v>#REF!</v>
      </c>
      <c r="G1565" s="211">
        <f t="shared" ref="G1565" si="94">SUM(G1557:G1564)</f>
        <v>0</v>
      </c>
      <c r="H1565" s="59"/>
      <c r="I1565" s="70" t="e">
        <f>SUM(I1557:I1564)</f>
        <v>#REF!</v>
      </c>
      <c r="J1565" s="57" t="s">
        <v>376</v>
      </c>
      <c r="K1565" s="57" t="e">
        <f>VLOOKUP($A1552,'CBT Wages'!$B$6:$AF$48,6,0)</f>
        <v>#REF!</v>
      </c>
    </row>
    <row r="1567" spans="1:11" ht="15.75" x14ac:dyDescent="0.2">
      <c r="A1567" s="20" t="s">
        <v>337</v>
      </c>
      <c r="B1567" s="21"/>
      <c r="C1567" s="21"/>
      <c r="D1567" s="21"/>
      <c r="E1567" s="167" t="str">
        <f>+$E$1</f>
        <v>Salary Slip Oct 2019</v>
      </c>
      <c r="F1567" s="167"/>
      <c r="G1567" s="167"/>
      <c r="H1567" s="167"/>
      <c r="I1567" s="167"/>
      <c r="J1567" s="167"/>
      <c r="K1567" s="168"/>
    </row>
    <row r="1568" spans="1:11" x14ac:dyDescent="0.2">
      <c r="A1568" s="22"/>
      <c r="C1568" s="23" t="s">
        <v>339</v>
      </c>
      <c r="E1568" s="23"/>
      <c r="F1568" s="23"/>
      <c r="G1568" s="23"/>
      <c r="H1568" s="23"/>
      <c r="I1568" s="23"/>
      <c r="J1568" s="23"/>
      <c r="K1568" s="60"/>
    </row>
    <row r="1569" spans="1:11" x14ac:dyDescent="0.2">
      <c r="A1569" s="24" t="s">
        <v>340</v>
      </c>
      <c r="B1569" s="25" t="s">
        <v>341</v>
      </c>
      <c r="C1569" s="26"/>
      <c r="D1569" s="27" t="s">
        <v>342</v>
      </c>
      <c r="E1569" s="28" t="s">
        <v>343</v>
      </c>
      <c r="F1569" s="28" t="s">
        <v>344</v>
      </c>
      <c r="G1569" s="28" t="s">
        <v>345</v>
      </c>
      <c r="H1569" s="29" t="s">
        <v>346</v>
      </c>
      <c r="I1569" s="61" t="s">
        <v>347</v>
      </c>
      <c r="J1569" s="44"/>
      <c r="K1569" s="62" t="s">
        <v>348</v>
      </c>
    </row>
    <row r="1570" spans="1:11" x14ac:dyDescent="0.2">
      <c r="A1570" s="30">
        <f>+'CBT Wages'!B39</f>
        <v>3562030605</v>
      </c>
      <c r="B1570" s="124" t="str">
        <f>VLOOKUP($A1570,'CBT Wages'!$B$6:$AE$48,8,0)</f>
        <v>100769456094</v>
      </c>
      <c r="C1570" s="26"/>
      <c r="D1570" s="124" t="str">
        <f>VLOOKUP($A1570,'CBT Wages'!$B$6:$AE$48,9,0)</f>
        <v xml:space="preserve"> 6928993069</v>
      </c>
      <c r="E1570" s="31">
        <f>VLOOKUP($A1570,'CBT Wages'!$B$6:$AE$48,10,0)</f>
        <v>27</v>
      </c>
      <c r="F1570" s="31">
        <f>VLOOKUP($A1570,'CBT Wages'!$B$6:$AE$48,14,0)</f>
        <v>25</v>
      </c>
      <c r="G1570" s="32">
        <f>VLOOKUP($A1570,'CBT Wages'!$B$6:$AE$48,5,0)</f>
        <v>43591</v>
      </c>
      <c r="H1570" s="33" t="s">
        <v>349</v>
      </c>
      <c r="I1570" s="64">
        <v>0</v>
      </c>
      <c r="J1570" s="65"/>
      <c r="K1570" s="64">
        <v>0</v>
      </c>
    </row>
    <row r="1571" spans="1:11" x14ac:dyDescent="0.2">
      <c r="A1571" s="34" t="s">
        <v>350</v>
      </c>
      <c r="B1571" s="31" t="str">
        <f>VLOOKUP($A1570,'CBT Wages'!$B$6:$AE$48,3,0)</f>
        <v>Yogesh Kashyap</v>
      </c>
      <c r="C1571" s="21"/>
      <c r="D1571" s="21"/>
      <c r="E1571" s="35"/>
      <c r="F1571" s="35"/>
      <c r="G1571" s="35"/>
      <c r="H1571" s="213" t="s">
        <v>351</v>
      </c>
      <c r="I1571" s="187">
        <v>0</v>
      </c>
      <c r="J1571" s="206"/>
      <c r="K1571" s="187">
        <v>0</v>
      </c>
    </row>
    <row r="1572" spans="1:11" x14ac:dyDescent="0.2">
      <c r="A1572" s="36" t="s">
        <v>352</v>
      </c>
      <c r="B1572" s="27" t="str">
        <f>VLOOKUP($A1570,'CBT Wages'!$B$6:$AE$48,4,0)</f>
        <v>Jagdish Prasad</v>
      </c>
      <c r="C1572" s="21"/>
      <c r="D1572" s="21"/>
      <c r="E1572" s="28" t="s">
        <v>322</v>
      </c>
      <c r="F1572" s="37">
        <f>VLOOKUP($A1570,'CBT OT'!$B$6:$O$429,9,0)</f>
        <v>1.02</v>
      </c>
      <c r="G1572" s="38"/>
      <c r="H1572" s="194"/>
      <c r="I1572" s="188"/>
      <c r="J1572" s="207"/>
      <c r="K1572" s="188"/>
    </row>
    <row r="1573" spans="1:11" x14ac:dyDescent="0.2">
      <c r="A1573" s="39" t="s">
        <v>353</v>
      </c>
      <c r="B1573" s="40" t="e">
        <f>VLOOKUP($A1570,'CBT Wages'!$B$6:$AR$48,44,0)</f>
        <v>#REF!</v>
      </c>
      <c r="C1573" s="41"/>
      <c r="D1573" s="41"/>
      <c r="E1573" s="35" t="s">
        <v>354</v>
      </c>
      <c r="F1573" s="37">
        <f>VLOOKUP($A1570,'CBT OT'!$B$6:$V$429,16,0)</f>
        <v>167</v>
      </c>
      <c r="G1573" s="42"/>
      <c r="H1573" s="43" t="s">
        <v>355</v>
      </c>
      <c r="I1573" s="66">
        <v>0</v>
      </c>
      <c r="J1573" s="67"/>
      <c r="K1573" s="66">
        <v>0</v>
      </c>
    </row>
    <row r="1574" spans="1:11" x14ac:dyDescent="0.2">
      <c r="A1574" s="169" t="s">
        <v>356</v>
      </c>
      <c r="B1574" s="197"/>
      <c r="C1574" s="198" t="s">
        <v>357</v>
      </c>
      <c r="D1574" s="192"/>
      <c r="E1574" s="45"/>
      <c r="F1574" s="199" t="s">
        <v>358</v>
      </c>
      <c r="G1574" s="192"/>
      <c r="H1574" s="200" t="s">
        <v>359</v>
      </c>
      <c r="I1574" s="201"/>
      <c r="J1574" s="175" t="s">
        <v>360</v>
      </c>
      <c r="K1574" s="176"/>
    </row>
    <row r="1575" spans="1:11" x14ac:dyDescent="0.2">
      <c r="A1575" s="46" t="s">
        <v>361</v>
      </c>
      <c r="B1575" s="47">
        <f>VLOOKUP($A1570,'CBT Wages'!$B$6:$AE$48,15,0)</f>
        <v>17234</v>
      </c>
      <c r="C1575" s="31">
        <f>VLOOKUP($A1570,'CBT Wages'!$B$6:$AE$48,20,0)</f>
        <v>15957</v>
      </c>
      <c r="D1575" s="48"/>
      <c r="E1575" s="49"/>
      <c r="F1575" s="177">
        <f>SUM(C1575:E1575)</f>
        <v>15957</v>
      </c>
      <c r="G1575" s="202"/>
      <c r="H1575" s="34" t="s">
        <v>362</v>
      </c>
      <c r="I1575" s="26">
        <f>VLOOKUP($A1570,'CBT Wages'!$B$6:$AE$48,29,0)</f>
        <v>2025</v>
      </c>
      <c r="J1575" s="203"/>
      <c r="K1575" s="180"/>
    </row>
    <row r="1576" spans="1:11" ht="14.25" x14ac:dyDescent="0.2">
      <c r="A1576" s="46" t="s">
        <v>363</v>
      </c>
      <c r="B1576" s="50">
        <f>VLOOKUP($A1570,'CBT Wages'!$B$6:$AE$48,16,0)</f>
        <v>0</v>
      </c>
      <c r="C1576" s="51">
        <f>VLOOKUP($A1570,'CBT Wages'!$B$6:$AE$48,21,0)</f>
        <v>0</v>
      </c>
      <c r="D1576" s="52"/>
      <c r="E1576" s="38"/>
      <c r="F1576" s="181">
        <f>SUM(C1576:E1576)</f>
        <v>0</v>
      </c>
      <c r="G1576" s="204"/>
      <c r="H1576" s="36" t="s">
        <v>364</v>
      </c>
      <c r="I1576" s="68">
        <f>VLOOKUP($A1570,'CBT Wages'!$B$6:$AE$48,28,0)</f>
        <v>137</v>
      </c>
      <c r="J1576" s="205">
        <f>F1583-I1583</f>
        <v>16211</v>
      </c>
      <c r="K1576" s="184"/>
    </row>
    <row r="1577" spans="1:11" x14ac:dyDescent="0.2">
      <c r="A1577" s="46" t="s">
        <v>365</v>
      </c>
      <c r="B1577" s="50">
        <f>VLOOKUP($A1570,'CBT Wages'!$B$6:$AE$48,17,0)</f>
        <v>0</v>
      </c>
      <c r="C1577" s="51">
        <f>VLOOKUP($A1570,'CBT Wages'!$B$6:$AE$48,22,0)</f>
        <v>0</v>
      </c>
      <c r="D1577" s="52"/>
      <c r="E1577" s="38"/>
      <c r="F1577" s="181">
        <f>SUM(C1577:E1577)</f>
        <v>0</v>
      </c>
      <c r="G1577" s="204"/>
      <c r="H1577" s="36" t="s">
        <v>366</v>
      </c>
      <c r="I1577" s="68">
        <f>VLOOKUP($A1570,'CBT Wages'!$B$6:$AE$48,30,0)</f>
        <v>0</v>
      </c>
      <c r="J1577" s="201" t="s">
        <v>367</v>
      </c>
      <c r="K1577" s="190"/>
    </row>
    <row r="1578" spans="1:11" x14ac:dyDescent="0.2">
      <c r="A1578" s="46" t="s">
        <v>368</v>
      </c>
      <c r="B1578" s="50">
        <v>0</v>
      </c>
      <c r="C1578" s="51">
        <v>0</v>
      </c>
      <c r="D1578" s="52"/>
      <c r="E1578" s="38"/>
      <c r="F1578" s="181">
        <f>SUM(D1578:E1578)</f>
        <v>0</v>
      </c>
      <c r="G1578" s="204"/>
      <c r="H1578" s="36" t="s">
        <v>369</v>
      </c>
      <c r="I1578" s="68"/>
      <c r="J1578" s="198"/>
      <c r="K1578" s="192"/>
    </row>
    <row r="1579" spans="1:11" x14ac:dyDescent="0.2">
      <c r="A1579" s="46" t="s">
        <v>370</v>
      </c>
      <c r="B1579" s="50">
        <f>VLOOKUP($A1570,'CBT Wages'!$B$6:$AE$48,18,0)</f>
        <v>0</v>
      </c>
      <c r="C1579" s="51">
        <f>VLOOKUP($A1570,'CBT Wages'!$B$6:$AE$48,23,0)</f>
        <v>0</v>
      </c>
      <c r="D1579" s="52"/>
      <c r="E1579" s="38"/>
      <c r="F1579" s="181">
        <f>SUM(C1579:E1579)</f>
        <v>0</v>
      </c>
      <c r="G1579" s="204"/>
      <c r="H1579" s="36" t="s">
        <v>371</v>
      </c>
      <c r="I1579" s="68"/>
      <c r="J1579" s="198"/>
      <c r="K1579" s="192"/>
    </row>
    <row r="1580" spans="1:11" x14ac:dyDescent="0.2">
      <c r="A1580" s="46" t="s">
        <v>372</v>
      </c>
      <c r="B1580" s="53">
        <v>0</v>
      </c>
      <c r="C1580" s="51">
        <f>VLOOKUP($A1570,'CBT Wages'!$B$6:$AE$48,25,0)</f>
        <v>1330</v>
      </c>
      <c r="D1580" s="52"/>
      <c r="E1580" s="38"/>
      <c r="F1580" s="181">
        <f>SUM(C1580:E1580)</f>
        <v>1330</v>
      </c>
      <c r="G1580" s="204"/>
      <c r="H1580" s="51"/>
      <c r="I1580" s="68"/>
      <c r="J1580" s="198"/>
      <c r="K1580" s="192"/>
    </row>
    <row r="1581" spans="1:11" x14ac:dyDescent="0.2">
      <c r="A1581" s="46" t="s">
        <v>374</v>
      </c>
      <c r="B1581" s="53">
        <v>0</v>
      </c>
      <c r="C1581" s="51">
        <f>VLOOKUP($A1570,'CBT Wages'!$B$6:$AE$48,26,0)</f>
        <v>919</v>
      </c>
      <c r="D1581" s="52"/>
      <c r="E1581" s="38"/>
      <c r="F1581" s="181">
        <f>SUM(C1581:E1581)</f>
        <v>919</v>
      </c>
      <c r="G1581" s="204"/>
      <c r="H1581" s="51"/>
      <c r="I1581" s="68"/>
      <c r="J1581" s="198"/>
      <c r="K1581" s="192"/>
    </row>
    <row r="1582" spans="1:11" x14ac:dyDescent="0.2">
      <c r="A1582" s="54" t="s">
        <v>375</v>
      </c>
      <c r="B1582" s="55"/>
      <c r="C1582" s="185"/>
      <c r="D1582" s="186"/>
      <c r="E1582" s="42"/>
      <c r="F1582" s="185">
        <f>SUM(D1582:E1582)</f>
        <v>0</v>
      </c>
      <c r="G1582" s="208"/>
      <c r="H1582" s="40"/>
      <c r="I1582" s="69"/>
      <c r="J1582" s="212"/>
      <c r="K1582" s="194"/>
    </row>
    <row r="1583" spans="1:11" x14ac:dyDescent="0.2">
      <c r="A1583" s="56" t="s">
        <v>320</v>
      </c>
      <c r="B1583" s="57">
        <f>SUM(B1575:B1582)</f>
        <v>17234</v>
      </c>
      <c r="C1583" s="209">
        <f>SUM(C1575:D1582)</f>
        <v>18206</v>
      </c>
      <c r="D1583" s="210"/>
      <c r="E1583" s="58"/>
      <c r="F1583" s="209">
        <f>SUM(F1575:F1582)+F1573</f>
        <v>18373</v>
      </c>
      <c r="G1583" s="211">
        <f t="shared" ref="G1583" si="95">SUM(G1575:G1582)</f>
        <v>0</v>
      </c>
      <c r="H1583" s="59"/>
      <c r="I1583" s="70">
        <f>SUM(I1575:I1582)</f>
        <v>2162</v>
      </c>
      <c r="J1583" s="57" t="s">
        <v>376</v>
      </c>
      <c r="K1583" s="57" t="str">
        <f>VLOOKUP($A1570,'CBT Wages'!$B$6:$AF$48,6,0)</f>
        <v>MHE</v>
      </c>
    </row>
    <row r="1585" spans="1:11" ht="15.75" x14ac:dyDescent="0.2">
      <c r="A1585" s="20" t="s">
        <v>337</v>
      </c>
      <c r="B1585" s="21"/>
      <c r="C1585" s="21"/>
      <c r="D1585" s="21"/>
      <c r="E1585" s="167" t="str">
        <f>+$E$1</f>
        <v>Salary Slip Oct 2019</v>
      </c>
      <c r="F1585" s="167"/>
      <c r="G1585" s="167"/>
      <c r="H1585" s="167"/>
      <c r="I1585" s="167"/>
      <c r="J1585" s="167"/>
      <c r="K1585" s="168"/>
    </row>
    <row r="1586" spans="1:11" x14ac:dyDescent="0.2">
      <c r="A1586" s="22"/>
      <c r="C1586" s="23" t="s">
        <v>339</v>
      </c>
      <c r="E1586" s="23"/>
      <c r="F1586" s="23"/>
      <c r="G1586" s="23"/>
      <c r="H1586" s="23"/>
      <c r="I1586" s="23"/>
      <c r="J1586" s="23"/>
      <c r="K1586" s="60"/>
    </row>
    <row r="1587" spans="1:11" x14ac:dyDescent="0.2">
      <c r="A1587" s="24" t="s">
        <v>340</v>
      </c>
      <c r="B1587" s="25" t="s">
        <v>341</v>
      </c>
      <c r="C1587" s="26"/>
      <c r="D1587" s="27" t="s">
        <v>342</v>
      </c>
      <c r="E1587" s="28" t="s">
        <v>343</v>
      </c>
      <c r="F1587" s="28" t="s">
        <v>344</v>
      </c>
      <c r="G1587" s="28" t="s">
        <v>345</v>
      </c>
      <c r="H1587" s="29" t="s">
        <v>346</v>
      </c>
      <c r="I1587" s="61" t="s">
        <v>347</v>
      </c>
      <c r="J1587" s="44"/>
      <c r="K1587" s="62" t="s">
        <v>348</v>
      </c>
    </row>
    <row r="1588" spans="1:11" x14ac:dyDescent="0.2">
      <c r="A1588" s="30">
        <f>+'CBT Wages'!B40</f>
        <v>3562030606</v>
      </c>
      <c r="B1588" s="124" t="str">
        <f>VLOOKUP($A1588,'CBT Wages'!$B$6:$AE$48,8,0)</f>
        <v>101446145807</v>
      </c>
      <c r="C1588" s="26"/>
      <c r="D1588" s="124">
        <f>VLOOKUP($A1588,'CBT Wages'!$B$6:$AE$48,9,0)</f>
        <v>6928992988</v>
      </c>
      <c r="E1588" s="31">
        <f>VLOOKUP($A1588,'CBT Wages'!$B$6:$AE$48,10,0)</f>
        <v>27</v>
      </c>
      <c r="F1588" s="31">
        <f>VLOOKUP($A1588,'CBT Wages'!$B$6:$AE$48,14,0)</f>
        <v>21</v>
      </c>
      <c r="G1588" s="32">
        <f>VLOOKUP($A1588,'CBT Wages'!$B$6:$AE$48,5,0)</f>
        <v>43579</v>
      </c>
      <c r="H1588" s="33" t="s">
        <v>349</v>
      </c>
      <c r="I1588" s="64">
        <v>0</v>
      </c>
      <c r="J1588" s="65"/>
      <c r="K1588" s="64">
        <v>0</v>
      </c>
    </row>
    <row r="1589" spans="1:11" x14ac:dyDescent="0.2">
      <c r="A1589" s="34" t="s">
        <v>350</v>
      </c>
      <c r="B1589" s="31" t="str">
        <f>VLOOKUP($A1588,'CBT Wages'!$B$6:$AE$48,3,0)</f>
        <v>Krishan</v>
      </c>
      <c r="C1589" s="21"/>
      <c r="D1589" s="21"/>
      <c r="E1589" s="35"/>
      <c r="F1589" s="35"/>
      <c r="G1589" s="35"/>
      <c r="H1589" s="213" t="s">
        <v>351</v>
      </c>
      <c r="I1589" s="187">
        <v>0</v>
      </c>
      <c r="J1589" s="206"/>
      <c r="K1589" s="187">
        <v>0</v>
      </c>
    </row>
    <row r="1590" spans="1:11" x14ac:dyDescent="0.2">
      <c r="A1590" s="36" t="s">
        <v>352</v>
      </c>
      <c r="B1590" s="27" t="str">
        <f>VLOOKUP($A1588,'CBT Wages'!$B$6:$AE$48,4,0)</f>
        <v>Shyam Sharma</v>
      </c>
      <c r="C1590" s="21"/>
      <c r="D1590" s="21"/>
      <c r="E1590" s="28" t="s">
        <v>322</v>
      </c>
      <c r="F1590" s="37">
        <f>VLOOKUP($A1588,'CBT OT'!$B$6:$O$429,9,0)</f>
        <v>9</v>
      </c>
      <c r="G1590" s="38"/>
      <c r="H1590" s="194"/>
      <c r="I1590" s="188"/>
      <c r="J1590" s="207"/>
      <c r="K1590" s="188"/>
    </row>
    <row r="1591" spans="1:11" x14ac:dyDescent="0.2">
      <c r="A1591" s="39" t="s">
        <v>353</v>
      </c>
      <c r="B1591" s="40" t="e">
        <f>VLOOKUP($A1588,'CBT Wages'!$B$6:$AR$48,44,0)</f>
        <v>#REF!</v>
      </c>
      <c r="C1591" s="41"/>
      <c r="D1591" s="41"/>
      <c r="E1591" s="35" t="s">
        <v>354</v>
      </c>
      <c r="F1591" s="37">
        <f>VLOOKUP($A1588,'CBT OT'!$B$6:$V$429,16,0)</f>
        <v>1482</v>
      </c>
      <c r="G1591" s="42"/>
      <c r="H1591" s="43" t="s">
        <v>355</v>
      </c>
      <c r="I1591" s="66">
        <v>0</v>
      </c>
      <c r="J1591" s="67"/>
      <c r="K1591" s="66">
        <v>0</v>
      </c>
    </row>
    <row r="1592" spans="1:11" x14ac:dyDescent="0.2">
      <c r="A1592" s="169" t="s">
        <v>356</v>
      </c>
      <c r="B1592" s="197"/>
      <c r="C1592" s="198" t="s">
        <v>357</v>
      </c>
      <c r="D1592" s="192"/>
      <c r="E1592" s="45"/>
      <c r="F1592" s="199" t="s">
        <v>358</v>
      </c>
      <c r="G1592" s="192"/>
      <c r="H1592" s="200" t="s">
        <v>359</v>
      </c>
      <c r="I1592" s="201"/>
      <c r="J1592" s="175" t="s">
        <v>360</v>
      </c>
      <c r="K1592" s="176"/>
    </row>
    <row r="1593" spans="1:11" x14ac:dyDescent="0.2">
      <c r="A1593" s="46" t="s">
        <v>361</v>
      </c>
      <c r="B1593" s="47">
        <f>VLOOKUP($A1588,'CBT Wages'!$B$6:$AE$48,15,0)</f>
        <v>17234</v>
      </c>
      <c r="C1593" s="31">
        <f>VLOOKUP($A1588,'CBT Wages'!$B$6:$AE$48,20,0)</f>
        <v>13404</v>
      </c>
      <c r="D1593" s="48"/>
      <c r="E1593" s="49"/>
      <c r="F1593" s="177">
        <f>SUM(C1593:E1593)</f>
        <v>13404</v>
      </c>
      <c r="G1593" s="202"/>
      <c r="H1593" s="34" t="s">
        <v>362</v>
      </c>
      <c r="I1593" s="26">
        <f>VLOOKUP($A1588,'CBT Wages'!$B$6:$AE$48,29,0)</f>
        <v>1701</v>
      </c>
      <c r="J1593" s="203"/>
      <c r="K1593" s="180"/>
    </row>
    <row r="1594" spans="1:11" ht="14.25" x14ac:dyDescent="0.2">
      <c r="A1594" s="46" t="s">
        <v>363</v>
      </c>
      <c r="B1594" s="50">
        <f>VLOOKUP($A1588,'CBT Wages'!$B$6:$AE$48,16,0)</f>
        <v>0</v>
      </c>
      <c r="C1594" s="51">
        <f>VLOOKUP($A1588,'CBT Wages'!$B$6:$AE$48,21,0)</f>
        <v>0</v>
      </c>
      <c r="D1594" s="52"/>
      <c r="E1594" s="38"/>
      <c r="F1594" s="181">
        <f>SUM(C1594:E1594)</f>
        <v>0</v>
      </c>
      <c r="G1594" s="204"/>
      <c r="H1594" s="36" t="s">
        <v>364</v>
      </c>
      <c r="I1594" s="68">
        <f>VLOOKUP($A1588,'CBT Wages'!$B$6:$AE$48,28,0)</f>
        <v>115</v>
      </c>
      <c r="J1594" s="205">
        <f>F1601-I1601</f>
        <v>14959</v>
      </c>
      <c r="K1594" s="184"/>
    </row>
    <row r="1595" spans="1:11" x14ac:dyDescent="0.2">
      <c r="A1595" s="46" t="s">
        <v>365</v>
      </c>
      <c r="B1595" s="50">
        <f>VLOOKUP($A1588,'CBT Wages'!$B$6:$AE$48,17,0)</f>
        <v>0</v>
      </c>
      <c r="C1595" s="51">
        <f>VLOOKUP($A1588,'CBT Wages'!$B$6:$AE$48,22,0)</f>
        <v>0</v>
      </c>
      <c r="D1595" s="52"/>
      <c r="E1595" s="38"/>
      <c r="F1595" s="181">
        <f>SUM(C1595:E1595)</f>
        <v>0</v>
      </c>
      <c r="G1595" s="204"/>
      <c r="H1595" s="36" t="s">
        <v>366</v>
      </c>
      <c r="I1595" s="68">
        <f>VLOOKUP($A1588,'CBT Wages'!$B$6:$AE$48,30,0)</f>
        <v>0</v>
      </c>
      <c r="J1595" s="201" t="s">
        <v>367</v>
      </c>
      <c r="K1595" s="190"/>
    </row>
    <row r="1596" spans="1:11" x14ac:dyDescent="0.2">
      <c r="A1596" s="46" t="s">
        <v>368</v>
      </c>
      <c r="B1596" s="50">
        <v>0</v>
      </c>
      <c r="C1596" s="51">
        <v>0</v>
      </c>
      <c r="D1596" s="52"/>
      <c r="E1596" s="38"/>
      <c r="F1596" s="181">
        <f>SUM(D1596:E1596)</f>
        <v>0</v>
      </c>
      <c r="G1596" s="204"/>
      <c r="H1596" s="36" t="s">
        <v>369</v>
      </c>
      <c r="I1596" s="68"/>
      <c r="J1596" s="198"/>
      <c r="K1596" s="192"/>
    </row>
    <row r="1597" spans="1:11" x14ac:dyDescent="0.2">
      <c r="A1597" s="46" t="s">
        <v>370</v>
      </c>
      <c r="B1597" s="50">
        <f>VLOOKUP($A1588,'CBT Wages'!$B$6:$AE$48,18,0)</f>
        <v>0</v>
      </c>
      <c r="C1597" s="51">
        <f>VLOOKUP($A1588,'CBT Wages'!$B$6:$AE$48,23,0)</f>
        <v>0</v>
      </c>
      <c r="D1597" s="52"/>
      <c r="E1597" s="38"/>
      <c r="F1597" s="181">
        <f>SUM(C1597:E1597)</f>
        <v>0</v>
      </c>
      <c r="G1597" s="204"/>
      <c r="H1597" s="36" t="s">
        <v>371</v>
      </c>
      <c r="I1597" s="68"/>
      <c r="J1597" s="198"/>
      <c r="K1597" s="192"/>
    </row>
    <row r="1598" spans="1:11" x14ac:dyDescent="0.2">
      <c r="A1598" s="46" t="s">
        <v>372</v>
      </c>
      <c r="B1598" s="53">
        <v>0</v>
      </c>
      <c r="C1598" s="51">
        <f>VLOOKUP($A1588,'CBT Wages'!$B$6:$AE$48,25,0)</f>
        <v>1117</v>
      </c>
      <c r="D1598" s="52"/>
      <c r="E1598" s="38"/>
      <c r="F1598" s="181">
        <f>SUM(C1598:E1598)</f>
        <v>1117</v>
      </c>
      <c r="G1598" s="204"/>
      <c r="H1598" s="51"/>
      <c r="I1598" s="68"/>
      <c r="J1598" s="198"/>
      <c r="K1598" s="192"/>
    </row>
    <row r="1599" spans="1:11" x14ac:dyDescent="0.2">
      <c r="A1599" s="46" t="s">
        <v>374</v>
      </c>
      <c r="B1599" s="53">
        <v>0</v>
      </c>
      <c r="C1599" s="51">
        <f>VLOOKUP($A1588,'CBT Wages'!$B$6:$AE$48,26,0)</f>
        <v>772</v>
      </c>
      <c r="D1599" s="52"/>
      <c r="E1599" s="38"/>
      <c r="F1599" s="181">
        <f>SUM(C1599:E1599)</f>
        <v>772</v>
      </c>
      <c r="G1599" s="204"/>
      <c r="H1599" s="51"/>
      <c r="I1599" s="68"/>
      <c r="J1599" s="198"/>
      <c r="K1599" s="192"/>
    </row>
    <row r="1600" spans="1:11" x14ac:dyDescent="0.2">
      <c r="A1600" s="54" t="s">
        <v>375</v>
      </c>
      <c r="B1600" s="55"/>
      <c r="C1600" s="185"/>
      <c r="D1600" s="186"/>
      <c r="E1600" s="42"/>
      <c r="F1600" s="185">
        <f>SUM(D1600:E1600)</f>
        <v>0</v>
      </c>
      <c r="G1600" s="208"/>
      <c r="H1600" s="40"/>
      <c r="I1600" s="69"/>
      <c r="J1600" s="212"/>
      <c r="K1600" s="194"/>
    </row>
    <row r="1601" spans="1:11" x14ac:dyDescent="0.2">
      <c r="A1601" s="56" t="s">
        <v>320</v>
      </c>
      <c r="B1601" s="57">
        <f>SUM(B1593:B1600)</f>
        <v>17234</v>
      </c>
      <c r="C1601" s="209">
        <f>SUM(C1593:D1600)</f>
        <v>15293</v>
      </c>
      <c r="D1601" s="210"/>
      <c r="E1601" s="58"/>
      <c r="F1601" s="209">
        <f>SUM(F1593:F1600)+F1591</f>
        <v>16775</v>
      </c>
      <c r="G1601" s="211">
        <f t="shared" ref="G1601" si="96">SUM(G1593:G1600)</f>
        <v>0</v>
      </c>
      <c r="H1601" s="59"/>
      <c r="I1601" s="70">
        <f>SUM(I1593:I1600)</f>
        <v>1816</v>
      </c>
      <c r="J1601" s="57" t="s">
        <v>376</v>
      </c>
      <c r="K1601" s="57" t="str">
        <f>VLOOKUP($A1588,'CBT Wages'!$B$6:$AF$48,6,0)</f>
        <v>MHE</v>
      </c>
    </row>
    <row r="1603" spans="1:11" ht="15.75" x14ac:dyDescent="0.2">
      <c r="A1603" s="20" t="s">
        <v>337</v>
      </c>
      <c r="B1603" s="21"/>
      <c r="C1603" s="21"/>
      <c r="D1603" s="21"/>
      <c r="E1603" s="167" t="str">
        <f>+$E$1</f>
        <v>Salary Slip Oct 2019</v>
      </c>
      <c r="F1603" s="167"/>
      <c r="G1603" s="167"/>
      <c r="H1603" s="167"/>
      <c r="I1603" s="167"/>
      <c r="J1603" s="167"/>
      <c r="K1603" s="168"/>
    </row>
    <row r="1604" spans="1:11" x14ac:dyDescent="0.2">
      <c r="A1604" s="22"/>
      <c r="C1604" s="23" t="s">
        <v>339</v>
      </c>
      <c r="E1604" s="23"/>
      <c r="F1604" s="23"/>
      <c r="G1604" s="23"/>
      <c r="H1604" s="23"/>
      <c r="I1604" s="23"/>
      <c r="J1604" s="23"/>
      <c r="K1604" s="60"/>
    </row>
    <row r="1605" spans="1:11" x14ac:dyDescent="0.2">
      <c r="A1605" s="24" t="s">
        <v>340</v>
      </c>
      <c r="B1605" s="25" t="s">
        <v>341</v>
      </c>
      <c r="C1605" s="26"/>
      <c r="D1605" s="27" t="s">
        <v>342</v>
      </c>
      <c r="E1605" s="28" t="s">
        <v>343</v>
      </c>
      <c r="F1605" s="28" t="s">
        <v>344</v>
      </c>
      <c r="G1605" s="28" t="s">
        <v>345</v>
      </c>
      <c r="H1605" s="29" t="s">
        <v>346</v>
      </c>
      <c r="I1605" s="61" t="s">
        <v>347</v>
      </c>
      <c r="J1605" s="44"/>
      <c r="K1605" s="62" t="s">
        <v>348</v>
      </c>
    </row>
    <row r="1606" spans="1:11" x14ac:dyDescent="0.2">
      <c r="A1606" s="30" t="e">
        <f>+'CBT Wages'!#REF!</f>
        <v>#REF!</v>
      </c>
      <c r="B1606" s="124" t="e">
        <f>VLOOKUP($A1606,'CBT Wages'!$B$6:$AE$48,8,0)</f>
        <v>#REF!</v>
      </c>
      <c r="C1606" s="26"/>
      <c r="D1606" s="124" t="e">
        <f>VLOOKUP($A1606,'CBT Wages'!$B$6:$AE$48,9,0)</f>
        <v>#REF!</v>
      </c>
      <c r="E1606" s="31" t="e">
        <f>VLOOKUP($A1606,'CBT Wages'!$B$6:$AE$48,10,0)</f>
        <v>#REF!</v>
      </c>
      <c r="F1606" s="31" t="e">
        <f>VLOOKUP($A1606,'CBT Wages'!$B$6:$AE$48,14,0)</f>
        <v>#REF!</v>
      </c>
      <c r="G1606" s="32" t="e">
        <f>VLOOKUP($A1606,'CBT Wages'!$B$6:$AE$48,5,0)</f>
        <v>#REF!</v>
      </c>
      <c r="H1606" s="33" t="s">
        <v>349</v>
      </c>
      <c r="I1606" s="64">
        <v>0</v>
      </c>
      <c r="J1606" s="65"/>
      <c r="K1606" s="64">
        <v>0</v>
      </c>
    </row>
    <row r="1607" spans="1:11" x14ac:dyDescent="0.2">
      <c r="A1607" s="34" t="s">
        <v>350</v>
      </c>
      <c r="B1607" s="31" t="e">
        <f>VLOOKUP($A1606,'CBT Wages'!$B$6:$AE$48,3,0)</f>
        <v>#REF!</v>
      </c>
      <c r="C1607" s="21"/>
      <c r="D1607" s="21"/>
      <c r="E1607" s="35"/>
      <c r="F1607" s="35"/>
      <c r="G1607" s="35"/>
      <c r="H1607" s="213" t="s">
        <v>351</v>
      </c>
      <c r="I1607" s="187">
        <v>0</v>
      </c>
      <c r="J1607" s="206"/>
      <c r="K1607" s="187">
        <v>0</v>
      </c>
    </row>
    <row r="1608" spans="1:11" x14ac:dyDescent="0.2">
      <c r="A1608" s="36" t="s">
        <v>352</v>
      </c>
      <c r="B1608" s="27" t="e">
        <f>VLOOKUP($A1606,'CBT Wages'!$B$6:$AE$48,4,0)</f>
        <v>#REF!</v>
      </c>
      <c r="C1608" s="21"/>
      <c r="D1608" s="21"/>
      <c r="E1608" s="28" t="s">
        <v>322</v>
      </c>
      <c r="F1608" s="37" t="e">
        <f>VLOOKUP($A1606,'CBT OT'!$B$6:$O$429,9,0)</f>
        <v>#REF!</v>
      </c>
      <c r="G1608" s="38"/>
      <c r="H1608" s="194"/>
      <c r="I1608" s="188"/>
      <c r="J1608" s="207"/>
      <c r="K1608" s="188"/>
    </row>
    <row r="1609" spans="1:11" x14ac:dyDescent="0.2">
      <c r="A1609" s="39" t="s">
        <v>353</v>
      </c>
      <c r="B1609" s="40" t="e">
        <f>VLOOKUP($A1606,'CBT Wages'!$B$6:$AR$48,44,0)</f>
        <v>#REF!</v>
      </c>
      <c r="C1609" s="41"/>
      <c r="D1609" s="41"/>
      <c r="E1609" s="35" t="s">
        <v>354</v>
      </c>
      <c r="F1609" s="37" t="e">
        <f>VLOOKUP($A1606,'CBT OT'!$B$6:$V$429,16,0)</f>
        <v>#REF!</v>
      </c>
      <c r="G1609" s="42"/>
      <c r="H1609" s="43" t="s">
        <v>355</v>
      </c>
      <c r="I1609" s="66">
        <v>0</v>
      </c>
      <c r="J1609" s="67"/>
      <c r="K1609" s="66">
        <v>0</v>
      </c>
    </row>
    <row r="1610" spans="1:11" x14ac:dyDescent="0.2">
      <c r="A1610" s="169" t="s">
        <v>356</v>
      </c>
      <c r="B1610" s="197"/>
      <c r="C1610" s="198" t="s">
        <v>357</v>
      </c>
      <c r="D1610" s="192"/>
      <c r="E1610" s="45"/>
      <c r="F1610" s="199" t="s">
        <v>358</v>
      </c>
      <c r="G1610" s="192"/>
      <c r="H1610" s="200" t="s">
        <v>359</v>
      </c>
      <c r="I1610" s="201"/>
      <c r="J1610" s="175" t="s">
        <v>360</v>
      </c>
      <c r="K1610" s="176"/>
    </row>
    <row r="1611" spans="1:11" x14ac:dyDescent="0.2">
      <c r="A1611" s="46" t="s">
        <v>361</v>
      </c>
      <c r="B1611" s="47" t="e">
        <f>VLOOKUP($A1606,'CBT Wages'!$B$6:$AE$48,15,0)</f>
        <v>#REF!</v>
      </c>
      <c r="C1611" s="31" t="e">
        <f>VLOOKUP($A1606,'CBT Wages'!$B$6:$AE$48,20,0)</f>
        <v>#REF!</v>
      </c>
      <c r="D1611" s="48"/>
      <c r="E1611" s="49"/>
      <c r="F1611" s="177" t="e">
        <f>SUM(C1611:E1611)</f>
        <v>#REF!</v>
      </c>
      <c r="G1611" s="202"/>
      <c r="H1611" s="34" t="s">
        <v>362</v>
      </c>
      <c r="I1611" s="26" t="e">
        <f>VLOOKUP($A1606,'CBT Wages'!$B$6:$AE$48,29,0)</f>
        <v>#REF!</v>
      </c>
      <c r="J1611" s="203"/>
      <c r="K1611" s="180"/>
    </row>
    <row r="1612" spans="1:11" ht="14.25" x14ac:dyDescent="0.2">
      <c r="A1612" s="46" t="s">
        <v>363</v>
      </c>
      <c r="B1612" s="50" t="e">
        <f>VLOOKUP($A1606,'CBT Wages'!$B$6:$AE$48,16,0)</f>
        <v>#REF!</v>
      </c>
      <c r="C1612" s="51" t="e">
        <f>VLOOKUP($A1606,'CBT Wages'!$B$6:$AE$48,21,0)</f>
        <v>#REF!</v>
      </c>
      <c r="D1612" s="52"/>
      <c r="E1612" s="38"/>
      <c r="F1612" s="181" t="e">
        <f>SUM(C1612:E1612)</f>
        <v>#REF!</v>
      </c>
      <c r="G1612" s="204"/>
      <c r="H1612" s="36" t="s">
        <v>364</v>
      </c>
      <c r="I1612" s="68" t="e">
        <f>VLOOKUP($A1606,'CBT Wages'!$B$6:$AE$48,28,0)</f>
        <v>#REF!</v>
      </c>
      <c r="J1612" s="205" t="e">
        <f>F1619-I1619</f>
        <v>#REF!</v>
      </c>
      <c r="K1612" s="184"/>
    </row>
    <row r="1613" spans="1:11" x14ac:dyDescent="0.2">
      <c r="A1613" s="46" t="s">
        <v>365</v>
      </c>
      <c r="B1613" s="50" t="e">
        <f>VLOOKUP($A1606,'CBT Wages'!$B$6:$AE$48,17,0)</f>
        <v>#REF!</v>
      </c>
      <c r="C1613" s="51" t="e">
        <f>VLOOKUP($A1606,'CBT Wages'!$B$6:$AE$48,22,0)</f>
        <v>#REF!</v>
      </c>
      <c r="D1613" s="52"/>
      <c r="E1613" s="38"/>
      <c r="F1613" s="181" t="e">
        <f>SUM(C1613:E1613)</f>
        <v>#REF!</v>
      </c>
      <c r="G1613" s="204"/>
      <c r="H1613" s="36" t="s">
        <v>366</v>
      </c>
      <c r="I1613" s="68" t="e">
        <f>VLOOKUP($A1606,'CBT Wages'!$B$6:$AE$48,30,0)</f>
        <v>#REF!</v>
      </c>
      <c r="J1613" s="201" t="s">
        <v>367</v>
      </c>
      <c r="K1613" s="190"/>
    </row>
    <row r="1614" spans="1:11" x14ac:dyDescent="0.2">
      <c r="A1614" s="46" t="s">
        <v>368</v>
      </c>
      <c r="B1614" s="50">
        <v>0</v>
      </c>
      <c r="C1614" s="51">
        <v>0</v>
      </c>
      <c r="D1614" s="52"/>
      <c r="E1614" s="38"/>
      <c r="F1614" s="181">
        <f>SUM(D1614:E1614)</f>
        <v>0</v>
      </c>
      <c r="G1614" s="204"/>
      <c r="H1614" s="36" t="s">
        <v>369</v>
      </c>
      <c r="I1614" s="68"/>
      <c r="J1614" s="198"/>
      <c r="K1614" s="192"/>
    </row>
    <row r="1615" spans="1:11" x14ac:dyDescent="0.2">
      <c r="A1615" s="46" t="s">
        <v>370</v>
      </c>
      <c r="B1615" s="50" t="e">
        <f>VLOOKUP($A1606,'CBT Wages'!$B$6:$AE$48,18,0)</f>
        <v>#REF!</v>
      </c>
      <c r="C1615" s="51" t="e">
        <f>VLOOKUP($A1606,'CBT Wages'!$B$6:$AE$48,23,0)</f>
        <v>#REF!</v>
      </c>
      <c r="D1615" s="52"/>
      <c r="E1615" s="38"/>
      <c r="F1615" s="181" t="e">
        <f>SUM(C1615:E1615)</f>
        <v>#REF!</v>
      </c>
      <c r="G1615" s="204"/>
      <c r="H1615" s="36" t="s">
        <v>371</v>
      </c>
      <c r="I1615" s="68"/>
      <c r="J1615" s="198"/>
      <c r="K1615" s="192"/>
    </row>
    <row r="1616" spans="1:11" x14ac:dyDescent="0.2">
      <c r="A1616" s="46" t="s">
        <v>372</v>
      </c>
      <c r="B1616" s="53">
        <v>0</v>
      </c>
      <c r="C1616" s="51" t="e">
        <f>VLOOKUP($A1606,'CBT Wages'!$B$6:$AE$48,25,0)</f>
        <v>#REF!</v>
      </c>
      <c r="D1616" s="52"/>
      <c r="E1616" s="38"/>
      <c r="F1616" s="181" t="e">
        <f>SUM(C1616:E1616)</f>
        <v>#REF!</v>
      </c>
      <c r="G1616" s="204"/>
      <c r="H1616" s="51"/>
      <c r="I1616" s="68"/>
      <c r="J1616" s="198"/>
      <c r="K1616" s="192"/>
    </row>
    <row r="1617" spans="1:11" x14ac:dyDescent="0.2">
      <c r="A1617" s="46" t="s">
        <v>374</v>
      </c>
      <c r="B1617" s="53">
        <v>0</v>
      </c>
      <c r="C1617" s="51" t="e">
        <f>VLOOKUP($A1606,'CBT Wages'!$B$6:$AE$48,26,0)</f>
        <v>#REF!</v>
      </c>
      <c r="D1617" s="52"/>
      <c r="E1617" s="38"/>
      <c r="F1617" s="181" t="e">
        <f>SUM(C1617:E1617)</f>
        <v>#REF!</v>
      </c>
      <c r="G1617" s="204"/>
      <c r="H1617" s="51"/>
      <c r="I1617" s="68"/>
      <c r="J1617" s="198"/>
      <c r="K1617" s="192"/>
    </row>
    <row r="1618" spans="1:11" x14ac:dyDescent="0.2">
      <c r="A1618" s="54" t="s">
        <v>375</v>
      </c>
      <c r="B1618" s="55"/>
      <c r="C1618" s="185"/>
      <c r="D1618" s="186"/>
      <c r="E1618" s="42"/>
      <c r="F1618" s="185">
        <f>SUM(D1618:E1618)</f>
        <v>0</v>
      </c>
      <c r="G1618" s="208"/>
      <c r="H1618" s="40"/>
      <c r="I1618" s="69"/>
      <c r="J1618" s="212"/>
      <c r="K1618" s="194"/>
    </row>
    <row r="1619" spans="1:11" x14ac:dyDescent="0.2">
      <c r="A1619" s="56" t="s">
        <v>320</v>
      </c>
      <c r="B1619" s="57" t="e">
        <f>SUM(B1611:B1618)</f>
        <v>#REF!</v>
      </c>
      <c r="C1619" s="209" t="e">
        <f>SUM(C1611:D1618)</f>
        <v>#REF!</v>
      </c>
      <c r="D1619" s="210"/>
      <c r="E1619" s="58"/>
      <c r="F1619" s="209" t="e">
        <f>SUM(F1611:F1618)+F1609</f>
        <v>#REF!</v>
      </c>
      <c r="G1619" s="211">
        <f t="shared" ref="G1619" si="97">SUM(G1611:G1618)</f>
        <v>0</v>
      </c>
      <c r="H1619" s="59"/>
      <c r="I1619" s="70" t="e">
        <f>SUM(I1611:I1618)</f>
        <v>#REF!</v>
      </c>
      <c r="J1619" s="57" t="s">
        <v>376</v>
      </c>
      <c r="K1619" s="57" t="e">
        <f>VLOOKUP($A1606,'CBT Wages'!$B$6:$AF$48,6,0)</f>
        <v>#REF!</v>
      </c>
    </row>
    <row r="1621" spans="1:11" ht="15.75" x14ac:dyDescent="0.2">
      <c r="A1621" s="20" t="s">
        <v>337</v>
      </c>
      <c r="B1621" s="21"/>
      <c r="C1621" s="21"/>
      <c r="D1621" s="21"/>
      <c r="E1621" s="167" t="str">
        <f>+$E$1</f>
        <v>Salary Slip Oct 2019</v>
      </c>
      <c r="F1621" s="167"/>
      <c r="G1621" s="167"/>
      <c r="H1621" s="167"/>
      <c r="I1621" s="167"/>
      <c r="J1621" s="167"/>
      <c r="K1621" s="168"/>
    </row>
    <row r="1622" spans="1:11" x14ac:dyDescent="0.2">
      <c r="A1622" s="22"/>
      <c r="C1622" s="23" t="s">
        <v>339</v>
      </c>
      <c r="E1622" s="23"/>
      <c r="F1622" s="23"/>
      <c r="G1622" s="23"/>
      <c r="H1622" s="23"/>
      <c r="I1622" s="23"/>
      <c r="J1622" s="23"/>
      <c r="K1622" s="60"/>
    </row>
    <row r="1623" spans="1:11" x14ac:dyDescent="0.2">
      <c r="A1623" s="24" t="s">
        <v>340</v>
      </c>
      <c r="B1623" s="25" t="s">
        <v>341</v>
      </c>
      <c r="C1623" s="26"/>
      <c r="D1623" s="27" t="s">
        <v>342</v>
      </c>
      <c r="E1623" s="28" t="s">
        <v>343</v>
      </c>
      <c r="F1623" s="28" t="s">
        <v>344</v>
      </c>
      <c r="G1623" s="28" t="s">
        <v>345</v>
      </c>
      <c r="H1623" s="29" t="s">
        <v>346</v>
      </c>
      <c r="I1623" s="61" t="s">
        <v>347</v>
      </c>
      <c r="J1623" s="44"/>
      <c r="K1623" s="62" t="s">
        <v>348</v>
      </c>
    </row>
    <row r="1624" spans="1:11" x14ac:dyDescent="0.2">
      <c r="A1624" s="30">
        <f>+'CBT Wages'!B41</f>
        <v>3562030607</v>
      </c>
      <c r="B1624" s="124" t="str">
        <f>VLOOKUP($A1624,'CBT Wages'!$B$6:$AE$48,8,0)</f>
        <v>101193387601</v>
      </c>
      <c r="C1624" s="26"/>
      <c r="D1624" s="124" t="str">
        <f>VLOOKUP($A1624,'CBT Wages'!$B$6:$AE$48,9,0)</f>
        <v xml:space="preserve"> 6928992954</v>
      </c>
      <c r="E1624" s="31">
        <f>VLOOKUP($A1624,'CBT Wages'!$B$6:$AE$48,10,0)</f>
        <v>27</v>
      </c>
      <c r="F1624" s="31">
        <f>VLOOKUP($A1624,'CBT Wages'!$B$6:$AE$48,14,0)</f>
        <v>27</v>
      </c>
      <c r="G1624" s="32">
        <f>VLOOKUP($A1624,'CBT Wages'!$B$6:$AE$48,5,0)</f>
        <v>43582</v>
      </c>
      <c r="H1624" s="33" t="s">
        <v>349</v>
      </c>
      <c r="I1624" s="64">
        <v>0</v>
      </c>
      <c r="J1624" s="65"/>
      <c r="K1624" s="64">
        <v>0</v>
      </c>
    </row>
    <row r="1625" spans="1:11" x14ac:dyDescent="0.2">
      <c r="A1625" s="34" t="s">
        <v>350</v>
      </c>
      <c r="B1625" s="31" t="str">
        <f>VLOOKUP($A1624,'CBT Wages'!$B$6:$AE$48,3,0)</f>
        <v>Kundan Kumar</v>
      </c>
      <c r="C1625" s="21"/>
      <c r="D1625" s="21"/>
      <c r="E1625" s="35"/>
      <c r="F1625" s="35"/>
      <c r="G1625" s="35"/>
      <c r="H1625" s="213" t="s">
        <v>351</v>
      </c>
      <c r="I1625" s="187">
        <v>0</v>
      </c>
      <c r="J1625" s="206"/>
      <c r="K1625" s="187">
        <v>0</v>
      </c>
    </row>
    <row r="1626" spans="1:11" x14ac:dyDescent="0.2">
      <c r="A1626" s="36" t="s">
        <v>352</v>
      </c>
      <c r="B1626" s="27" t="str">
        <f>VLOOKUP($A1624,'CBT Wages'!$B$6:$AE$48,4,0)</f>
        <v>Ramdev Ravidas</v>
      </c>
      <c r="C1626" s="21"/>
      <c r="D1626" s="21"/>
      <c r="E1626" s="28" t="s">
        <v>322</v>
      </c>
      <c r="F1626" s="37">
        <f>VLOOKUP($A1624,'CBT OT'!$B$6:$O$429,9,0)</f>
        <v>7.98</v>
      </c>
      <c r="G1626" s="38"/>
      <c r="H1626" s="194"/>
      <c r="I1626" s="188"/>
      <c r="J1626" s="207"/>
      <c r="K1626" s="188"/>
    </row>
    <row r="1627" spans="1:11" x14ac:dyDescent="0.2">
      <c r="A1627" s="39" t="s">
        <v>353</v>
      </c>
      <c r="B1627" s="40" t="e">
        <f>VLOOKUP($A1624,'CBT Wages'!$B$6:$AR$48,44,0)</f>
        <v>#REF!</v>
      </c>
      <c r="C1627" s="41"/>
      <c r="D1627" s="41"/>
      <c r="E1627" s="35" t="s">
        <v>354</v>
      </c>
      <c r="F1627" s="37">
        <f>VLOOKUP($A1624,'CBT OT'!$B$6:$V$429,16,0)</f>
        <v>1315</v>
      </c>
      <c r="G1627" s="42"/>
      <c r="H1627" s="43" t="s">
        <v>355</v>
      </c>
      <c r="I1627" s="66">
        <v>0</v>
      </c>
      <c r="J1627" s="67"/>
      <c r="K1627" s="66">
        <v>0</v>
      </c>
    </row>
    <row r="1628" spans="1:11" x14ac:dyDescent="0.2">
      <c r="A1628" s="169" t="s">
        <v>356</v>
      </c>
      <c r="B1628" s="197"/>
      <c r="C1628" s="198" t="s">
        <v>357</v>
      </c>
      <c r="D1628" s="192"/>
      <c r="E1628" s="45"/>
      <c r="F1628" s="199" t="s">
        <v>358</v>
      </c>
      <c r="G1628" s="192"/>
      <c r="H1628" s="200" t="s">
        <v>359</v>
      </c>
      <c r="I1628" s="201"/>
      <c r="J1628" s="175" t="s">
        <v>360</v>
      </c>
      <c r="K1628" s="176"/>
    </row>
    <row r="1629" spans="1:11" x14ac:dyDescent="0.2">
      <c r="A1629" s="46" t="s">
        <v>361</v>
      </c>
      <c r="B1629" s="47">
        <f>VLOOKUP($A1624,'CBT Wages'!$B$6:$AE$48,15,0)</f>
        <v>17234</v>
      </c>
      <c r="C1629" s="31">
        <f>VLOOKUP($A1624,'CBT Wages'!$B$6:$AE$48,20,0)</f>
        <v>17234</v>
      </c>
      <c r="D1629" s="48"/>
      <c r="E1629" s="49"/>
      <c r="F1629" s="177">
        <f>SUM(C1629:E1629)</f>
        <v>17234</v>
      </c>
      <c r="G1629" s="202"/>
      <c r="H1629" s="34" t="s">
        <v>362</v>
      </c>
      <c r="I1629" s="26">
        <f>VLOOKUP($A1624,'CBT Wages'!$B$6:$AE$48,29,0)</f>
        <v>2187</v>
      </c>
      <c r="J1629" s="203"/>
      <c r="K1629" s="180"/>
    </row>
    <row r="1630" spans="1:11" ht="14.25" x14ac:dyDescent="0.2">
      <c r="A1630" s="46" t="s">
        <v>363</v>
      </c>
      <c r="B1630" s="50">
        <f>VLOOKUP($A1624,'CBT Wages'!$B$6:$AE$48,16,0)</f>
        <v>0</v>
      </c>
      <c r="C1630" s="51">
        <f>VLOOKUP($A1624,'CBT Wages'!$B$6:$AE$48,21,0)</f>
        <v>0</v>
      </c>
      <c r="D1630" s="52"/>
      <c r="E1630" s="38"/>
      <c r="F1630" s="181">
        <f>SUM(C1630:E1630)</f>
        <v>0</v>
      </c>
      <c r="G1630" s="204"/>
      <c r="H1630" s="36" t="s">
        <v>364</v>
      </c>
      <c r="I1630" s="68">
        <f>VLOOKUP($A1624,'CBT Wages'!$B$6:$AE$48,28,0)</f>
        <v>148</v>
      </c>
      <c r="J1630" s="205">
        <f>F1637-I1637</f>
        <v>18643</v>
      </c>
      <c r="K1630" s="184"/>
    </row>
    <row r="1631" spans="1:11" x14ac:dyDescent="0.2">
      <c r="A1631" s="46" t="s">
        <v>365</v>
      </c>
      <c r="B1631" s="50">
        <f>VLOOKUP($A1624,'CBT Wages'!$B$6:$AE$48,17,0)</f>
        <v>0</v>
      </c>
      <c r="C1631" s="51">
        <f>VLOOKUP($A1624,'CBT Wages'!$B$6:$AE$48,22,0)</f>
        <v>0</v>
      </c>
      <c r="D1631" s="52"/>
      <c r="E1631" s="38"/>
      <c r="F1631" s="181">
        <f>SUM(C1631:E1631)</f>
        <v>0</v>
      </c>
      <c r="G1631" s="204"/>
      <c r="H1631" s="36" t="s">
        <v>366</v>
      </c>
      <c r="I1631" s="68">
        <f>VLOOKUP($A1624,'CBT Wages'!$B$6:$AE$48,30,0)</f>
        <v>0</v>
      </c>
      <c r="J1631" s="201" t="s">
        <v>367</v>
      </c>
      <c r="K1631" s="190"/>
    </row>
    <row r="1632" spans="1:11" x14ac:dyDescent="0.2">
      <c r="A1632" s="46" t="s">
        <v>368</v>
      </c>
      <c r="B1632" s="50">
        <v>0</v>
      </c>
      <c r="C1632" s="51">
        <v>0</v>
      </c>
      <c r="D1632" s="52"/>
      <c r="E1632" s="38"/>
      <c r="F1632" s="181">
        <f>SUM(D1632:E1632)</f>
        <v>0</v>
      </c>
      <c r="G1632" s="204"/>
      <c r="H1632" s="36" t="s">
        <v>369</v>
      </c>
      <c r="I1632" s="68"/>
      <c r="J1632" s="198"/>
      <c r="K1632" s="192"/>
    </row>
    <row r="1633" spans="1:11" x14ac:dyDescent="0.2">
      <c r="A1633" s="46" t="s">
        <v>370</v>
      </c>
      <c r="B1633" s="50">
        <f>VLOOKUP($A1624,'CBT Wages'!$B$6:$AE$48,18,0)</f>
        <v>0</v>
      </c>
      <c r="C1633" s="51">
        <f>VLOOKUP($A1624,'CBT Wages'!$B$6:$AE$48,23,0)</f>
        <v>0</v>
      </c>
      <c r="D1633" s="52"/>
      <c r="E1633" s="38"/>
      <c r="F1633" s="181">
        <f>SUM(C1633:E1633)</f>
        <v>0</v>
      </c>
      <c r="G1633" s="204"/>
      <c r="H1633" s="36" t="s">
        <v>371</v>
      </c>
      <c r="I1633" s="68"/>
      <c r="J1633" s="198"/>
      <c r="K1633" s="192"/>
    </row>
    <row r="1634" spans="1:11" x14ac:dyDescent="0.2">
      <c r="A1634" s="46" t="s">
        <v>372</v>
      </c>
      <c r="B1634" s="53">
        <v>0</v>
      </c>
      <c r="C1634" s="51">
        <f>VLOOKUP($A1624,'CBT Wages'!$B$6:$AE$48,25,0)</f>
        <v>1436</v>
      </c>
      <c r="D1634" s="52"/>
      <c r="E1634" s="38"/>
      <c r="F1634" s="181">
        <f>SUM(C1634:E1634)</f>
        <v>1436</v>
      </c>
      <c r="G1634" s="204"/>
      <c r="H1634" s="51"/>
      <c r="I1634" s="68"/>
      <c r="J1634" s="198"/>
      <c r="K1634" s="192"/>
    </row>
    <row r="1635" spans="1:11" x14ac:dyDescent="0.2">
      <c r="A1635" s="46" t="s">
        <v>374</v>
      </c>
      <c r="B1635" s="53">
        <v>0</v>
      </c>
      <c r="C1635" s="51">
        <f>VLOOKUP($A1624,'CBT Wages'!$B$6:$AE$48,26,0)</f>
        <v>993</v>
      </c>
      <c r="D1635" s="52"/>
      <c r="E1635" s="38"/>
      <c r="F1635" s="181">
        <f>SUM(C1635:E1635)</f>
        <v>993</v>
      </c>
      <c r="G1635" s="204"/>
      <c r="H1635" s="51"/>
      <c r="I1635" s="68"/>
      <c r="J1635" s="198"/>
      <c r="K1635" s="192"/>
    </row>
    <row r="1636" spans="1:11" x14ac:dyDescent="0.2">
      <c r="A1636" s="54" t="s">
        <v>375</v>
      </c>
      <c r="B1636" s="55"/>
      <c r="C1636" s="185"/>
      <c r="D1636" s="186"/>
      <c r="E1636" s="42"/>
      <c r="F1636" s="185">
        <f>SUM(D1636:E1636)</f>
        <v>0</v>
      </c>
      <c r="G1636" s="208"/>
      <c r="H1636" s="40"/>
      <c r="I1636" s="69"/>
      <c r="J1636" s="212"/>
      <c r="K1636" s="194"/>
    </row>
    <row r="1637" spans="1:11" x14ac:dyDescent="0.2">
      <c r="A1637" s="56" t="s">
        <v>320</v>
      </c>
      <c r="B1637" s="57">
        <f>SUM(B1629:B1636)</f>
        <v>17234</v>
      </c>
      <c r="C1637" s="209">
        <f>SUM(C1629:D1636)</f>
        <v>19663</v>
      </c>
      <c r="D1637" s="210"/>
      <c r="E1637" s="58"/>
      <c r="F1637" s="209">
        <f>SUM(F1629:F1636)+F1627</f>
        <v>20978</v>
      </c>
      <c r="G1637" s="211">
        <f t="shared" ref="G1637" si="98">SUM(G1629:G1636)</f>
        <v>0</v>
      </c>
      <c r="H1637" s="59"/>
      <c r="I1637" s="70">
        <f>SUM(I1629:I1636)</f>
        <v>2335</v>
      </c>
      <c r="J1637" s="57" t="s">
        <v>376</v>
      </c>
      <c r="K1637" s="57" t="str">
        <f>VLOOKUP($A1624,'CBT Wages'!$B$6:$AF$48,6,0)</f>
        <v>MHE</v>
      </c>
    </row>
    <row r="1639" spans="1:11" ht="15.75" x14ac:dyDescent="0.2">
      <c r="A1639" s="20" t="s">
        <v>337</v>
      </c>
      <c r="B1639" s="21"/>
      <c r="C1639" s="21"/>
      <c r="D1639" s="21"/>
      <c r="E1639" s="167" t="str">
        <f>+$E$1</f>
        <v>Salary Slip Oct 2019</v>
      </c>
      <c r="F1639" s="167"/>
      <c r="G1639" s="167"/>
      <c r="H1639" s="167"/>
      <c r="I1639" s="167"/>
      <c r="J1639" s="167"/>
      <c r="K1639" s="168"/>
    </row>
    <row r="1640" spans="1:11" x14ac:dyDescent="0.2">
      <c r="A1640" s="22"/>
      <c r="C1640" s="23" t="s">
        <v>339</v>
      </c>
      <c r="E1640" s="23"/>
      <c r="F1640" s="23"/>
      <c r="G1640" s="23"/>
      <c r="H1640" s="23"/>
      <c r="I1640" s="23"/>
      <c r="J1640" s="23"/>
      <c r="K1640" s="60"/>
    </row>
    <row r="1641" spans="1:11" x14ac:dyDescent="0.2">
      <c r="A1641" s="24" t="s">
        <v>340</v>
      </c>
      <c r="B1641" s="25" t="s">
        <v>341</v>
      </c>
      <c r="C1641" s="26"/>
      <c r="D1641" s="27" t="s">
        <v>342</v>
      </c>
      <c r="E1641" s="28" t="s">
        <v>343</v>
      </c>
      <c r="F1641" s="28" t="s">
        <v>344</v>
      </c>
      <c r="G1641" s="28" t="s">
        <v>345</v>
      </c>
      <c r="H1641" s="29" t="s">
        <v>346</v>
      </c>
      <c r="I1641" s="61" t="s">
        <v>347</v>
      </c>
      <c r="J1641" s="44"/>
      <c r="K1641" s="62" t="s">
        <v>348</v>
      </c>
    </row>
    <row r="1642" spans="1:11" x14ac:dyDescent="0.2">
      <c r="A1642" s="30" t="e">
        <f>+'CBT Wages'!#REF!</f>
        <v>#REF!</v>
      </c>
      <c r="B1642" s="31" t="e">
        <f>VLOOKUP($A1642,'CBT Wages'!$B$6:$AE$48,8,0)</f>
        <v>#REF!</v>
      </c>
      <c r="C1642" s="26"/>
      <c r="D1642" s="31" t="e">
        <f>VLOOKUP($A1642,'CBT Wages'!$B$6:$AE$48,9,0)</f>
        <v>#REF!</v>
      </c>
      <c r="E1642" s="31" t="e">
        <f>VLOOKUP($A1642,'CBT Wages'!$B$6:$AE$48,10,0)</f>
        <v>#REF!</v>
      </c>
      <c r="F1642" s="31" t="e">
        <f>VLOOKUP($A1642,'CBT Wages'!$B$6:$AE$48,14,0)</f>
        <v>#REF!</v>
      </c>
      <c r="G1642" s="32" t="e">
        <f>VLOOKUP($A1642,'CBT Wages'!$B$6:$AE$48,5,0)</f>
        <v>#REF!</v>
      </c>
      <c r="H1642" s="33" t="s">
        <v>349</v>
      </c>
      <c r="I1642" s="64">
        <v>0</v>
      </c>
      <c r="J1642" s="65"/>
      <c r="K1642" s="64">
        <v>0</v>
      </c>
    </row>
    <row r="1643" spans="1:11" x14ac:dyDescent="0.2">
      <c r="A1643" s="34" t="s">
        <v>350</v>
      </c>
      <c r="B1643" s="31" t="e">
        <f>VLOOKUP($A1642,'CBT Wages'!$B$6:$AE$48,3,0)</f>
        <v>#REF!</v>
      </c>
      <c r="C1643" s="21"/>
      <c r="D1643" s="21"/>
      <c r="E1643" s="35"/>
      <c r="F1643" s="35"/>
      <c r="G1643" s="35"/>
      <c r="H1643" s="213" t="s">
        <v>351</v>
      </c>
      <c r="I1643" s="187">
        <v>0</v>
      </c>
      <c r="J1643" s="206"/>
      <c r="K1643" s="187">
        <v>0</v>
      </c>
    </row>
    <row r="1644" spans="1:11" x14ac:dyDescent="0.2">
      <c r="A1644" s="36" t="s">
        <v>352</v>
      </c>
      <c r="B1644" s="27" t="e">
        <f>VLOOKUP($A1642,'CBT Wages'!$B$6:$AE$48,4,0)</f>
        <v>#REF!</v>
      </c>
      <c r="C1644" s="21"/>
      <c r="D1644" s="21"/>
      <c r="E1644" s="28" t="s">
        <v>322</v>
      </c>
      <c r="F1644" s="37" t="e">
        <f>VLOOKUP($A1642,'CBT OT'!$B$6:$O$429,9,0)</f>
        <v>#REF!</v>
      </c>
      <c r="G1644" s="38"/>
      <c r="H1644" s="194"/>
      <c r="I1644" s="188"/>
      <c r="J1644" s="207"/>
      <c r="K1644" s="188"/>
    </row>
    <row r="1645" spans="1:11" x14ac:dyDescent="0.2">
      <c r="A1645" s="39" t="s">
        <v>353</v>
      </c>
      <c r="B1645" s="40" t="e">
        <f>VLOOKUP($A1642,'CBT Wages'!$B$6:$AR$48,44,0)</f>
        <v>#REF!</v>
      </c>
      <c r="C1645" s="41"/>
      <c r="D1645" s="41"/>
      <c r="E1645" s="35" t="s">
        <v>354</v>
      </c>
      <c r="F1645" s="37" t="e">
        <f>VLOOKUP($A1642,'CBT OT'!$B$6:$V$429,16,0)</f>
        <v>#REF!</v>
      </c>
      <c r="G1645" s="42"/>
      <c r="H1645" s="43" t="s">
        <v>355</v>
      </c>
      <c r="I1645" s="66">
        <v>0</v>
      </c>
      <c r="J1645" s="67"/>
      <c r="K1645" s="66">
        <v>0</v>
      </c>
    </row>
    <row r="1646" spans="1:11" x14ac:dyDescent="0.2">
      <c r="A1646" s="169" t="s">
        <v>356</v>
      </c>
      <c r="B1646" s="197"/>
      <c r="C1646" s="198" t="s">
        <v>357</v>
      </c>
      <c r="D1646" s="192"/>
      <c r="E1646" s="45"/>
      <c r="F1646" s="199" t="s">
        <v>358</v>
      </c>
      <c r="G1646" s="192"/>
      <c r="H1646" s="200" t="s">
        <v>359</v>
      </c>
      <c r="I1646" s="201"/>
      <c r="J1646" s="175" t="s">
        <v>360</v>
      </c>
      <c r="K1646" s="176"/>
    </row>
    <row r="1647" spans="1:11" x14ac:dyDescent="0.2">
      <c r="A1647" s="46" t="s">
        <v>361</v>
      </c>
      <c r="B1647" s="47" t="e">
        <f>VLOOKUP($A1642,'CBT Wages'!$B$6:$AE$48,15,0)</f>
        <v>#REF!</v>
      </c>
      <c r="C1647" s="31" t="e">
        <f>VLOOKUP($A1642,'CBT Wages'!$B$6:$AE$48,20,0)</f>
        <v>#REF!</v>
      </c>
      <c r="D1647" s="48"/>
      <c r="E1647" s="49"/>
      <c r="F1647" s="177" t="e">
        <f>SUM(C1647:E1647)</f>
        <v>#REF!</v>
      </c>
      <c r="G1647" s="202"/>
      <c r="H1647" s="34" t="s">
        <v>362</v>
      </c>
      <c r="I1647" s="26" t="e">
        <f>VLOOKUP($A1642,'CBT Wages'!$B$6:$AE$48,29,0)</f>
        <v>#REF!</v>
      </c>
      <c r="J1647" s="203"/>
      <c r="K1647" s="180"/>
    </row>
    <row r="1648" spans="1:11" ht="14.25" x14ac:dyDescent="0.2">
      <c r="A1648" s="46" t="s">
        <v>363</v>
      </c>
      <c r="B1648" s="50" t="e">
        <f>VLOOKUP($A1642,'CBT Wages'!$B$6:$AE$48,16,0)</f>
        <v>#REF!</v>
      </c>
      <c r="C1648" s="51" t="e">
        <f>VLOOKUP($A1642,'CBT Wages'!$B$6:$AE$48,21,0)</f>
        <v>#REF!</v>
      </c>
      <c r="D1648" s="52"/>
      <c r="E1648" s="38"/>
      <c r="F1648" s="181" t="e">
        <f>SUM(C1648:E1648)</f>
        <v>#REF!</v>
      </c>
      <c r="G1648" s="204"/>
      <c r="H1648" s="36" t="s">
        <v>364</v>
      </c>
      <c r="I1648" s="68" t="e">
        <f>VLOOKUP($A1642,'CBT Wages'!$B$6:$AE$48,28,0)</f>
        <v>#REF!</v>
      </c>
      <c r="J1648" s="205" t="e">
        <f>F1655-I1655</f>
        <v>#REF!</v>
      </c>
      <c r="K1648" s="184"/>
    </row>
    <row r="1649" spans="1:11" x14ac:dyDescent="0.2">
      <c r="A1649" s="46" t="s">
        <v>365</v>
      </c>
      <c r="B1649" s="50" t="e">
        <f>VLOOKUP($A1642,'CBT Wages'!$B$6:$AE$48,17,0)</f>
        <v>#REF!</v>
      </c>
      <c r="C1649" s="51" t="e">
        <f>VLOOKUP($A1642,'CBT Wages'!$B$6:$AE$48,22,0)</f>
        <v>#REF!</v>
      </c>
      <c r="D1649" s="52"/>
      <c r="E1649" s="38"/>
      <c r="F1649" s="181" t="e">
        <f>SUM(C1649:E1649)</f>
        <v>#REF!</v>
      </c>
      <c r="G1649" s="204"/>
      <c r="H1649" s="36" t="s">
        <v>366</v>
      </c>
      <c r="I1649" s="68" t="e">
        <f>VLOOKUP($A1642,'CBT Wages'!$B$6:$AE$48,30,0)</f>
        <v>#REF!</v>
      </c>
      <c r="J1649" s="201" t="s">
        <v>367</v>
      </c>
      <c r="K1649" s="190"/>
    </row>
    <row r="1650" spans="1:11" x14ac:dyDescent="0.2">
      <c r="A1650" s="46" t="s">
        <v>368</v>
      </c>
      <c r="B1650" s="50">
        <v>0</v>
      </c>
      <c r="C1650" s="51">
        <v>0</v>
      </c>
      <c r="D1650" s="52"/>
      <c r="E1650" s="38"/>
      <c r="F1650" s="181">
        <f>SUM(D1650:E1650)</f>
        <v>0</v>
      </c>
      <c r="G1650" s="204"/>
      <c r="H1650" s="36" t="s">
        <v>369</v>
      </c>
      <c r="I1650" s="68"/>
      <c r="J1650" s="198"/>
      <c r="K1650" s="192"/>
    </row>
    <row r="1651" spans="1:11" x14ac:dyDescent="0.2">
      <c r="A1651" s="46" t="s">
        <v>370</v>
      </c>
      <c r="B1651" s="50" t="e">
        <f>VLOOKUP($A1642,'CBT Wages'!$B$6:$AE$48,18,0)</f>
        <v>#REF!</v>
      </c>
      <c r="C1651" s="51" t="e">
        <f>VLOOKUP($A1642,'CBT Wages'!$B$6:$AE$48,23,0)</f>
        <v>#REF!</v>
      </c>
      <c r="D1651" s="52"/>
      <c r="E1651" s="38"/>
      <c r="F1651" s="181" t="e">
        <f>SUM(C1651:E1651)</f>
        <v>#REF!</v>
      </c>
      <c r="G1651" s="204"/>
      <c r="H1651" s="36" t="s">
        <v>371</v>
      </c>
      <c r="I1651" s="68"/>
      <c r="J1651" s="198"/>
      <c r="K1651" s="192"/>
    </row>
    <row r="1652" spans="1:11" x14ac:dyDescent="0.2">
      <c r="A1652" s="46" t="s">
        <v>372</v>
      </c>
      <c r="B1652" s="53">
        <v>0</v>
      </c>
      <c r="C1652" s="51" t="e">
        <f>VLOOKUP($A1642,'CBT Wages'!$B$6:$AE$48,25,0)</f>
        <v>#REF!</v>
      </c>
      <c r="D1652" s="52"/>
      <c r="E1652" s="38"/>
      <c r="F1652" s="181" t="e">
        <f>SUM(C1652:E1652)</f>
        <v>#REF!</v>
      </c>
      <c r="G1652" s="204"/>
      <c r="H1652" s="51"/>
      <c r="I1652" s="68"/>
      <c r="J1652" s="198"/>
      <c r="K1652" s="192"/>
    </row>
    <row r="1653" spans="1:11" x14ac:dyDescent="0.2">
      <c r="A1653" s="46" t="s">
        <v>374</v>
      </c>
      <c r="B1653" s="53">
        <v>0</v>
      </c>
      <c r="C1653" s="51" t="e">
        <f>VLOOKUP($A1642,'CBT Wages'!$B$6:$AE$48,26,0)</f>
        <v>#REF!</v>
      </c>
      <c r="D1653" s="52"/>
      <c r="E1653" s="38"/>
      <c r="F1653" s="181" t="e">
        <f>SUM(C1653:E1653)</f>
        <v>#REF!</v>
      </c>
      <c r="G1653" s="204"/>
      <c r="H1653" s="51"/>
      <c r="I1653" s="68"/>
      <c r="J1653" s="198"/>
      <c r="K1653" s="192"/>
    </row>
    <row r="1654" spans="1:11" x14ac:dyDescent="0.2">
      <c r="A1654" s="54" t="s">
        <v>375</v>
      </c>
      <c r="B1654" s="55"/>
      <c r="C1654" s="185"/>
      <c r="D1654" s="186"/>
      <c r="E1654" s="42"/>
      <c r="F1654" s="185">
        <f>SUM(D1654:E1654)</f>
        <v>0</v>
      </c>
      <c r="G1654" s="208"/>
      <c r="H1654" s="40"/>
      <c r="I1654" s="69"/>
      <c r="J1654" s="212"/>
      <c r="K1654" s="194"/>
    </row>
    <row r="1655" spans="1:11" x14ac:dyDescent="0.2">
      <c r="A1655" s="56" t="s">
        <v>320</v>
      </c>
      <c r="B1655" s="57" t="e">
        <f>SUM(B1647:B1654)</f>
        <v>#REF!</v>
      </c>
      <c r="C1655" s="209" t="e">
        <f>SUM(C1647:D1654)</f>
        <v>#REF!</v>
      </c>
      <c r="D1655" s="210"/>
      <c r="E1655" s="58"/>
      <c r="F1655" s="209" t="e">
        <f>SUM(F1647:F1654)+F1645</f>
        <v>#REF!</v>
      </c>
      <c r="G1655" s="211">
        <f t="shared" ref="G1655" si="99">SUM(G1647:G1654)</f>
        <v>0</v>
      </c>
      <c r="H1655" s="59"/>
      <c r="I1655" s="70" t="e">
        <f>SUM(I1647:I1654)</f>
        <v>#REF!</v>
      </c>
      <c r="J1655" s="57" t="s">
        <v>376</v>
      </c>
      <c r="K1655" s="57" t="e">
        <f>VLOOKUP($A1642,'CBT Wages'!$B$6:$AF$48,6,0)</f>
        <v>#REF!</v>
      </c>
    </row>
    <row r="1657" spans="1:11" ht="15.75" x14ac:dyDescent="0.2">
      <c r="A1657" s="20" t="s">
        <v>337</v>
      </c>
      <c r="B1657" s="21"/>
      <c r="C1657" s="21"/>
      <c r="D1657" s="21"/>
      <c r="E1657" s="167" t="str">
        <f>+$E$1</f>
        <v>Salary Slip Oct 2019</v>
      </c>
      <c r="F1657" s="167"/>
      <c r="G1657" s="167"/>
      <c r="H1657" s="167"/>
      <c r="I1657" s="167"/>
      <c r="J1657" s="167"/>
      <c r="K1657" s="168"/>
    </row>
    <row r="1658" spans="1:11" x14ac:dyDescent="0.2">
      <c r="A1658" s="22"/>
      <c r="C1658" s="23" t="s">
        <v>339</v>
      </c>
      <c r="E1658" s="23"/>
      <c r="F1658" s="23"/>
      <c r="G1658" s="23"/>
      <c r="H1658" s="23"/>
      <c r="I1658" s="23"/>
      <c r="J1658" s="23"/>
      <c r="K1658" s="60"/>
    </row>
    <row r="1659" spans="1:11" x14ac:dyDescent="0.2">
      <c r="A1659" s="24" t="s">
        <v>340</v>
      </c>
      <c r="B1659" s="25" t="s">
        <v>341</v>
      </c>
      <c r="C1659" s="26"/>
      <c r="D1659" s="27" t="s">
        <v>342</v>
      </c>
      <c r="E1659" s="28" t="s">
        <v>343</v>
      </c>
      <c r="F1659" s="28" t="s">
        <v>344</v>
      </c>
      <c r="G1659" s="28" t="s">
        <v>345</v>
      </c>
      <c r="H1659" s="29" t="s">
        <v>346</v>
      </c>
      <c r="I1659" s="61" t="s">
        <v>347</v>
      </c>
      <c r="J1659" s="44"/>
      <c r="K1659" s="62" t="s">
        <v>348</v>
      </c>
    </row>
    <row r="1660" spans="1:11" x14ac:dyDescent="0.2">
      <c r="A1660" s="30" t="e">
        <f>+'CBT Wages'!#REF!</f>
        <v>#REF!</v>
      </c>
      <c r="B1660" s="31" t="e">
        <f>VLOOKUP($A1660,'CBT Wages'!$B$6:$AE$48,8,0)</f>
        <v>#REF!</v>
      </c>
      <c r="C1660" s="26"/>
      <c r="D1660" s="31" t="e">
        <f>VLOOKUP($A1660,'CBT Wages'!$B$6:$AE$48,9,0)</f>
        <v>#REF!</v>
      </c>
      <c r="E1660" s="31" t="e">
        <f>VLOOKUP($A1660,'CBT Wages'!$B$6:$AE$48,10,0)</f>
        <v>#REF!</v>
      </c>
      <c r="F1660" s="31" t="e">
        <f>VLOOKUP($A1660,'CBT Wages'!$B$6:$AE$48,14,0)</f>
        <v>#REF!</v>
      </c>
      <c r="G1660" s="32" t="e">
        <f>VLOOKUP($A1660,'CBT Wages'!$B$6:$AE$48,5,0)</f>
        <v>#REF!</v>
      </c>
      <c r="H1660" s="33" t="s">
        <v>349</v>
      </c>
      <c r="I1660" s="64">
        <v>0</v>
      </c>
      <c r="J1660" s="65"/>
      <c r="K1660" s="64">
        <v>0</v>
      </c>
    </row>
    <row r="1661" spans="1:11" x14ac:dyDescent="0.2">
      <c r="A1661" s="34" t="s">
        <v>350</v>
      </c>
      <c r="B1661" s="31" t="e">
        <f>VLOOKUP($A1660,'CBT Wages'!$B$6:$AE$48,3,0)</f>
        <v>#REF!</v>
      </c>
      <c r="C1661" s="21"/>
      <c r="D1661" s="21"/>
      <c r="E1661" s="35"/>
      <c r="F1661" s="35"/>
      <c r="G1661" s="35"/>
      <c r="H1661" s="213" t="s">
        <v>351</v>
      </c>
      <c r="I1661" s="187">
        <v>0</v>
      </c>
      <c r="J1661" s="206"/>
      <c r="K1661" s="187">
        <v>0</v>
      </c>
    </row>
    <row r="1662" spans="1:11" x14ac:dyDescent="0.2">
      <c r="A1662" s="36" t="s">
        <v>352</v>
      </c>
      <c r="B1662" s="27" t="e">
        <f>VLOOKUP($A1660,'CBT Wages'!$B$6:$AE$48,4,0)</f>
        <v>#REF!</v>
      </c>
      <c r="C1662" s="21"/>
      <c r="D1662" s="21"/>
      <c r="E1662" s="28" t="s">
        <v>322</v>
      </c>
      <c r="F1662" s="37" t="e">
        <f>VLOOKUP($A1660,'CBT OT'!$B$6:$O$429,9,0)</f>
        <v>#REF!</v>
      </c>
      <c r="G1662" s="38"/>
      <c r="H1662" s="194"/>
      <c r="I1662" s="188"/>
      <c r="J1662" s="207"/>
      <c r="K1662" s="188"/>
    </row>
    <row r="1663" spans="1:11" x14ac:dyDescent="0.2">
      <c r="A1663" s="39" t="s">
        <v>353</v>
      </c>
      <c r="B1663" s="40" t="e">
        <f>VLOOKUP($A1660,'CBT Wages'!$B$6:$AR$48,44,0)</f>
        <v>#REF!</v>
      </c>
      <c r="C1663" s="41"/>
      <c r="D1663" s="41"/>
      <c r="E1663" s="35" t="s">
        <v>354</v>
      </c>
      <c r="F1663" s="37" t="e">
        <f>VLOOKUP($A1660,'CBT OT'!$B$6:$V$429,16,0)</f>
        <v>#REF!</v>
      </c>
      <c r="G1663" s="42"/>
      <c r="H1663" s="43" t="s">
        <v>355</v>
      </c>
      <c r="I1663" s="66">
        <v>0</v>
      </c>
      <c r="J1663" s="67"/>
      <c r="K1663" s="66">
        <v>0</v>
      </c>
    </row>
    <row r="1664" spans="1:11" x14ac:dyDescent="0.2">
      <c r="A1664" s="169" t="s">
        <v>356</v>
      </c>
      <c r="B1664" s="197"/>
      <c r="C1664" s="198" t="s">
        <v>357</v>
      </c>
      <c r="D1664" s="192"/>
      <c r="E1664" s="45"/>
      <c r="F1664" s="199" t="s">
        <v>358</v>
      </c>
      <c r="G1664" s="192"/>
      <c r="H1664" s="200" t="s">
        <v>359</v>
      </c>
      <c r="I1664" s="201"/>
      <c r="J1664" s="175" t="s">
        <v>360</v>
      </c>
      <c r="K1664" s="176"/>
    </row>
    <row r="1665" spans="1:11" x14ac:dyDescent="0.2">
      <c r="A1665" s="46" t="s">
        <v>361</v>
      </c>
      <c r="B1665" s="47" t="e">
        <f>VLOOKUP($A1660,'CBT Wages'!$B$6:$AE$48,15,0)</f>
        <v>#REF!</v>
      </c>
      <c r="C1665" s="31" t="e">
        <f>VLOOKUP($A1660,'CBT Wages'!$B$6:$AE$48,20,0)</f>
        <v>#REF!</v>
      </c>
      <c r="D1665" s="48"/>
      <c r="E1665" s="49"/>
      <c r="F1665" s="177" t="e">
        <f>SUM(C1665:E1665)</f>
        <v>#REF!</v>
      </c>
      <c r="G1665" s="202"/>
      <c r="H1665" s="34" t="s">
        <v>362</v>
      </c>
      <c r="I1665" s="26" t="e">
        <f>VLOOKUP($A1660,'CBT Wages'!$B$6:$AE$48,29,0)</f>
        <v>#REF!</v>
      </c>
      <c r="J1665" s="203"/>
      <c r="K1665" s="180"/>
    </row>
    <row r="1666" spans="1:11" ht="14.25" x14ac:dyDescent="0.2">
      <c r="A1666" s="46" t="s">
        <v>363</v>
      </c>
      <c r="B1666" s="50" t="e">
        <f>VLOOKUP($A1660,'CBT Wages'!$B$6:$AE$48,16,0)</f>
        <v>#REF!</v>
      </c>
      <c r="C1666" s="51" t="e">
        <f>VLOOKUP($A1660,'CBT Wages'!$B$6:$AE$48,21,0)</f>
        <v>#REF!</v>
      </c>
      <c r="D1666" s="52"/>
      <c r="E1666" s="38"/>
      <c r="F1666" s="181" t="e">
        <f>SUM(C1666:E1666)</f>
        <v>#REF!</v>
      </c>
      <c r="G1666" s="204"/>
      <c r="H1666" s="36" t="s">
        <v>364</v>
      </c>
      <c r="I1666" s="68" t="e">
        <f>VLOOKUP($A1660,'CBT Wages'!$B$6:$AE$48,28,0)</f>
        <v>#REF!</v>
      </c>
      <c r="J1666" s="205" t="e">
        <f>F1673-I1673</f>
        <v>#REF!</v>
      </c>
      <c r="K1666" s="184"/>
    </row>
    <row r="1667" spans="1:11" x14ac:dyDescent="0.2">
      <c r="A1667" s="46" t="s">
        <v>365</v>
      </c>
      <c r="B1667" s="50" t="e">
        <f>VLOOKUP($A1660,'CBT Wages'!$B$6:$AE$48,17,0)</f>
        <v>#REF!</v>
      </c>
      <c r="C1667" s="51" t="e">
        <f>VLOOKUP($A1660,'CBT Wages'!$B$6:$AE$48,22,0)</f>
        <v>#REF!</v>
      </c>
      <c r="D1667" s="52"/>
      <c r="E1667" s="38"/>
      <c r="F1667" s="181" t="e">
        <f>SUM(C1667:E1667)</f>
        <v>#REF!</v>
      </c>
      <c r="G1667" s="204"/>
      <c r="H1667" s="36" t="s">
        <v>366</v>
      </c>
      <c r="I1667" s="68" t="e">
        <f>VLOOKUP($A1660,'CBT Wages'!$B$6:$AE$48,30,0)</f>
        <v>#REF!</v>
      </c>
      <c r="J1667" s="201" t="s">
        <v>367</v>
      </c>
      <c r="K1667" s="190"/>
    </row>
    <row r="1668" spans="1:11" x14ac:dyDescent="0.2">
      <c r="A1668" s="46" t="s">
        <v>368</v>
      </c>
      <c r="B1668" s="50">
        <v>0</v>
      </c>
      <c r="C1668" s="51">
        <v>0</v>
      </c>
      <c r="D1668" s="52"/>
      <c r="E1668" s="38"/>
      <c r="F1668" s="181">
        <f>SUM(D1668:E1668)</f>
        <v>0</v>
      </c>
      <c r="G1668" s="204"/>
      <c r="H1668" s="36" t="s">
        <v>369</v>
      </c>
      <c r="I1668" s="68"/>
      <c r="J1668" s="198"/>
      <c r="K1668" s="192"/>
    </row>
    <row r="1669" spans="1:11" x14ac:dyDescent="0.2">
      <c r="A1669" s="46" t="s">
        <v>370</v>
      </c>
      <c r="B1669" s="50" t="e">
        <f>VLOOKUP($A1660,'CBT Wages'!$B$6:$AE$48,18,0)</f>
        <v>#REF!</v>
      </c>
      <c r="C1669" s="51" t="e">
        <f>VLOOKUP($A1660,'CBT Wages'!$B$6:$AE$48,23,0)</f>
        <v>#REF!</v>
      </c>
      <c r="D1669" s="52"/>
      <c r="E1669" s="38"/>
      <c r="F1669" s="181" t="e">
        <f>SUM(C1669:E1669)</f>
        <v>#REF!</v>
      </c>
      <c r="G1669" s="204"/>
      <c r="H1669" s="36" t="s">
        <v>371</v>
      </c>
      <c r="I1669" s="68"/>
      <c r="J1669" s="198"/>
      <c r="K1669" s="192"/>
    </row>
    <row r="1670" spans="1:11" x14ac:dyDescent="0.2">
      <c r="A1670" s="46" t="s">
        <v>372</v>
      </c>
      <c r="B1670" s="53">
        <v>0</v>
      </c>
      <c r="C1670" s="51" t="e">
        <f>VLOOKUP($A1660,'CBT Wages'!$B$6:$AE$48,25,0)</f>
        <v>#REF!</v>
      </c>
      <c r="D1670" s="52"/>
      <c r="E1670" s="38"/>
      <c r="F1670" s="181" t="e">
        <f>SUM(C1670:E1670)</f>
        <v>#REF!</v>
      </c>
      <c r="G1670" s="204"/>
      <c r="H1670" s="51"/>
      <c r="I1670" s="68"/>
      <c r="J1670" s="198"/>
      <c r="K1670" s="192"/>
    </row>
    <row r="1671" spans="1:11" x14ac:dyDescent="0.2">
      <c r="A1671" s="46" t="s">
        <v>374</v>
      </c>
      <c r="B1671" s="53">
        <v>0</v>
      </c>
      <c r="C1671" s="51" t="e">
        <f>VLOOKUP($A1660,'CBT Wages'!$B$6:$AE$48,26,0)</f>
        <v>#REF!</v>
      </c>
      <c r="D1671" s="52"/>
      <c r="E1671" s="38"/>
      <c r="F1671" s="181" t="e">
        <f>SUM(C1671:E1671)</f>
        <v>#REF!</v>
      </c>
      <c r="G1671" s="204"/>
      <c r="H1671" s="51"/>
      <c r="I1671" s="68"/>
      <c r="J1671" s="198"/>
      <c r="K1671" s="192"/>
    </row>
    <row r="1672" spans="1:11" x14ac:dyDescent="0.2">
      <c r="A1672" s="54" t="s">
        <v>375</v>
      </c>
      <c r="B1672" s="55"/>
      <c r="C1672" s="185"/>
      <c r="D1672" s="186"/>
      <c r="E1672" s="42"/>
      <c r="F1672" s="185">
        <f>SUM(D1672:E1672)</f>
        <v>0</v>
      </c>
      <c r="G1672" s="208"/>
      <c r="H1672" s="40"/>
      <c r="I1672" s="69"/>
      <c r="J1672" s="212"/>
      <c r="K1672" s="194"/>
    </row>
    <row r="1673" spans="1:11" x14ac:dyDescent="0.2">
      <c r="A1673" s="56" t="s">
        <v>320</v>
      </c>
      <c r="B1673" s="57" t="e">
        <f>SUM(B1665:B1672)</f>
        <v>#REF!</v>
      </c>
      <c r="C1673" s="209" t="e">
        <f>SUM(C1665:D1672)</f>
        <v>#REF!</v>
      </c>
      <c r="D1673" s="210"/>
      <c r="E1673" s="58"/>
      <c r="F1673" s="209" t="e">
        <f>SUM(F1665:F1672)+F1663</f>
        <v>#REF!</v>
      </c>
      <c r="G1673" s="211">
        <f t="shared" ref="G1673" si="100">SUM(G1665:G1672)</f>
        <v>0</v>
      </c>
      <c r="H1673" s="59"/>
      <c r="I1673" s="70" t="e">
        <f>SUM(I1665:I1672)</f>
        <v>#REF!</v>
      </c>
      <c r="J1673" s="57" t="s">
        <v>376</v>
      </c>
      <c r="K1673" s="57" t="e">
        <f>VLOOKUP($A1660,'CBT Wages'!$B$6:$AF$48,6,0)</f>
        <v>#REF!</v>
      </c>
    </row>
    <row r="1675" spans="1:11" ht="15.75" x14ac:dyDescent="0.2">
      <c r="A1675" s="20" t="s">
        <v>337</v>
      </c>
      <c r="B1675" s="21"/>
      <c r="C1675" s="21"/>
      <c r="D1675" s="21"/>
      <c r="E1675" s="167" t="str">
        <f>+$E$1</f>
        <v>Salary Slip Oct 2019</v>
      </c>
      <c r="F1675" s="167"/>
      <c r="G1675" s="167"/>
      <c r="H1675" s="167"/>
      <c r="I1675" s="167"/>
      <c r="J1675" s="167"/>
      <c r="K1675" s="168"/>
    </row>
    <row r="1676" spans="1:11" x14ac:dyDescent="0.2">
      <c r="A1676" s="22"/>
      <c r="C1676" s="23" t="s">
        <v>339</v>
      </c>
      <c r="E1676" s="23"/>
      <c r="F1676" s="23"/>
      <c r="G1676" s="23"/>
      <c r="H1676" s="23"/>
      <c r="I1676" s="23"/>
      <c r="J1676" s="23"/>
      <c r="K1676" s="60"/>
    </row>
    <row r="1677" spans="1:11" x14ac:dyDescent="0.2">
      <c r="A1677" s="24" t="s">
        <v>340</v>
      </c>
      <c r="B1677" s="25" t="s">
        <v>341</v>
      </c>
      <c r="C1677" s="26"/>
      <c r="D1677" s="27" t="s">
        <v>342</v>
      </c>
      <c r="E1677" s="28" t="s">
        <v>343</v>
      </c>
      <c r="F1677" s="28" t="s">
        <v>344</v>
      </c>
      <c r="G1677" s="28" t="s">
        <v>345</v>
      </c>
      <c r="H1677" s="29" t="s">
        <v>346</v>
      </c>
      <c r="I1677" s="61" t="s">
        <v>347</v>
      </c>
      <c r="J1677" s="44"/>
      <c r="K1677" s="62" t="s">
        <v>348</v>
      </c>
    </row>
    <row r="1678" spans="1:11" x14ac:dyDescent="0.2">
      <c r="A1678" s="30" t="e">
        <f>+'CBT Wages'!#REF!</f>
        <v>#REF!</v>
      </c>
      <c r="B1678" s="31" t="e">
        <f>VLOOKUP($A1678,'CBT Wages'!$B$6:$AE$48,8,0)</f>
        <v>#REF!</v>
      </c>
      <c r="C1678" s="26"/>
      <c r="D1678" s="31" t="e">
        <f>VLOOKUP($A1678,'CBT Wages'!$B$6:$AE$48,9,0)</f>
        <v>#REF!</v>
      </c>
      <c r="E1678" s="31" t="e">
        <f>VLOOKUP($A1678,'CBT Wages'!$B$6:$AE$48,10,0)</f>
        <v>#REF!</v>
      </c>
      <c r="F1678" s="31" t="e">
        <f>VLOOKUP($A1678,'CBT Wages'!$B$6:$AE$48,14,0)</f>
        <v>#REF!</v>
      </c>
      <c r="G1678" s="32" t="e">
        <f>VLOOKUP($A1678,'CBT Wages'!$B$6:$AE$48,5,0)</f>
        <v>#REF!</v>
      </c>
      <c r="H1678" s="33" t="s">
        <v>349</v>
      </c>
      <c r="I1678" s="64">
        <v>0</v>
      </c>
      <c r="J1678" s="65"/>
      <c r="K1678" s="64">
        <v>0</v>
      </c>
    </row>
    <row r="1679" spans="1:11" x14ac:dyDescent="0.2">
      <c r="A1679" s="34" t="s">
        <v>350</v>
      </c>
      <c r="B1679" s="31" t="e">
        <f>VLOOKUP($A1678,'CBT Wages'!$B$6:$AE$48,3,0)</f>
        <v>#REF!</v>
      </c>
      <c r="C1679" s="21"/>
      <c r="D1679" s="21"/>
      <c r="E1679" s="35"/>
      <c r="F1679" s="35"/>
      <c r="G1679" s="35"/>
      <c r="H1679" s="213" t="s">
        <v>351</v>
      </c>
      <c r="I1679" s="187">
        <v>0</v>
      </c>
      <c r="J1679" s="206"/>
      <c r="K1679" s="187">
        <v>0</v>
      </c>
    </row>
    <row r="1680" spans="1:11" x14ac:dyDescent="0.2">
      <c r="A1680" s="36" t="s">
        <v>352</v>
      </c>
      <c r="B1680" s="27" t="e">
        <f>VLOOKUP($A1678,'CBT Wages'!$B$6:$AE$48,4,0)</f>
        <v>#REF!</v>
      </c>
      <c r="C1680" s="21"/>
      <c r="D1680" s="21"/>
      <c r="E1680" s="28" t="s">
        <v>322</v>
      </c>
      <c r="F1680" s="37" t="e">
        <f>VLOOKUP($A1678,'CBT OT'!$B$6:$O$429,9,0)</f>
        <v>#REF!</v>
      </c>
      <c r="G1680" s="38"/>
      <c r="H1680" s="194"/>
      <c r="I1680" s="188"/>
      <c r="J1680" s="207"/>
      <c r="K1680" s="188"/>
    </row>
    <row r="1681" spans="1:11" x14ac:dyDescent="0.2">
      <c r="A1681" s="39" t="s">
        <v>353</v>
      </c>
      <c r="B1681" s="40" t="e">
        <f>VLOOKUP($A1678,'CBT Wages'!$B$6:$AR$48,44,0)</f>
        <v>#REF!</v>
      </c>
      <c r="C1681" s="41"/>
      <c r="D1681" s="41"/>
      <c r="E1681" s="35" t="s">
        <v>354</v>
      </c>
      <c r="F1681" s="37" t="e">
        <f>VLOOKUP($A1678,'CBT OT'!$B$6:$V$429,16,0)</f>
        <v>#REF!</v>
      </c>
      <c r="G1681" s="42"/>
      <c r="H1681" s="43" t="s">
        <v>355</v>
      </c>
      <c r="I1681" s="66">
        <v>0</v>
      </c>
      <c r="J1681" s="67"/>
      <c r="K1681" s="66">
        <v>0</v>
      </c>
    </row>
    <row r="1682" spans="1:11" x14ac:dyDescent="0.2">
      <c r="A1682" s="169" t="s">
        <v>356</v>
      </c>
      <c r="B1682" s="197"/>
      <c r="C1682" s="198" t="s">
        <v>357</v>
      </c>
      <c r="D1682" s="192"/>
      <c r="E1682" s="45"/>
      <c r="F1682" s="199" t="s">
        <v>358</v>
      </c>
      <c r="G1682" s="192"/>
      <c r="H1682" s="200" t="s">
        <v>359</v>
      </c>
      <c r="I1682" s="201"/>
      <c r="J1682" s="175" t="s">
        <v>360</v>
      </c>
      <c r="K1682" s="176"/>
    </row>
    <row r="1683" spans="1:11" x14ac:dyDescent="0.2">
      <c r="A1683" s="46" t="s">
        <v>361</v>
      </c>
      <c r="B1683" s="47" t="e">
        <f>VLOOKUP($A1678,'CBT Wages'!$B$6:$AE$48,15,0)</f>
        <v>#REF!</v>
      </c>
      <c r="C1683" s="31" t="e">
        <f>VLOOKUP($A1678,'CBT Wages'!$B$6:$AE$48,20,0)</f>
        <v>#REF!</v>
      </c>
      <c r="D1683" s="48"/>
      <c r="E1683" s="49"/>
      <c r="F1683" s="177" t="e">
        <f>SUM(C1683:E1683)</f>
        <v>#REF!</v>
      </c>
      <c r="G1683" s="202"/>
      <c r="H1683" s="34" t="s">
        <v>362</v>
      </c>
      <c r="I1683" s="26" t="e">
        <f>VLOOKUP($A1678,'CBT Wages'!$B$6:$AE$48,29,0)</f>
        <v>#REF!</v>
      </c>
      <c r="J1683" s="203"/>
      <c r="K1683" s="180"/>
    </row>
    <row r="1684" spans="1:11" ht="14.25" x14ac:dyDescent="0.2">
      <c r="A1684" s="46" t="s">
        <v>363</v>
      </c>
      <c r="B1684" s="50" t="e">
        <f>VLOOKUP($A1678,'CBT Wages'!$B$6:$AE$48,16,0)</f>
        <v>#REF!</v>
      </c>
      <c r="C1684" s="51" t="e">
        <f>VLOOKUP($A1678,'CBT Wages'!$B$6:$AE$48,21,0)</f>
        <v>#REF!</v>
      </c>
      <c r="D1684" s="52"/>
      <c r="E1684" s="38"/>
      <c r="F1684" s="181" t="e">
        <f>SUM(C1684:E1684)</f>
        <v>#REF!</v>
      </c>
      <c r="G1684" s="204"/>
      <c r="H1684" s="36" t="s">
        <v>364</v>
      </c>
      <c r="I1684" s="68" t="e">
        <f>VLOOKUP($A1678,'CBT Wages'!$B$6:$AE$48,28,0)</f>
        <v>#REF!</v>
      </c>
      <c r="J1684" s="205" t="e">
        <f>F1691-I1691</f>
        <v>#REF!</v>
      </c>
      <c r="K1684" s="184"/>
    </row>
    <row r="1685" spans="1:11" x14ac:dyDescent="0.2">
      <c r="A1685" s="46" t="s">
        <v>365</v>
      </c>
      <c r="B1685" s="50" t="e">
        <f>VLOOKUP($A1678,'CBT Wages'!$B$6:$AE$48,17,0)</f>
        <v>#REF!</v>
      </c>
      <c r="C1685" s="51" t="e">
        <f>VLOOKUP($A1678,'CBT Wages'!$B$6:$AE$48,22,0)</f>
        <v>#REF!</v>
      </c>
      <c r="D1685" s="52"/>
      <c r="E1685" s="38"/>
      <c r="F1685" s="181" t="e">
        <f>SUM(C1685:E1685)</f>
        <v>#REF!</v>
      </c>
      <c r="G1685" s="204"/>
      <c r="H1685" s="36" t="s">
        <v>366</v>
      </c>
      <c r="I1685" s="68" t="e">
        <f>VLOOKUP($A1678,'CBT Wages'!$B$6:$AE$48,30,0)</f>
        <v>#REF!</v>
      </c>
      <c r="J1685" s="201" t="s">
        <v>367</v>
      </c>
      <c r="K1685" s="190"/>
    </row>
    <row r="1686" spans="1:11" x14ac:dyDescent="0.2">
      <c r="A1686" s="46" t="s">
        <v>368</v>
      </c>
      <c r="B1686" s="50">
        <v>0</v>
      </c>
      <c r="C1686" s="51">
        <v>0</v>
      </c>
      <c r="D1686" s="52"/>
      <c r="E1686" s="38"/>
      <c r="F1686" s="181">
        <f>SUM(D1686:E1686)</f>
        <v>0</v>
      </c>
      <c r="G1686" s="204"/>
      <c r="H1686" s="36" t="s">
        <v>369</v>
      </c>
      <c r="I1686" s="68"/>
      <c r="J1686" s="198"/>
      <c r="K1686" s="192"/>
    </row>
    <row r="1687" spans="1:11" x14ac:dyDescent="0.2">
      <c r="A1687" s="46" t="s">
        <v>370</v>
      </c>
      <c r="B1687" s="50" t="e">
        <f>VLOOKUP($A1678,'CBT Wages'!$B$6:$AE$48,18,0)</f>
        <v>#REF!</v>
      </c>
      <c r="C1687" s="51" t="e">
        <f>VLOOKUP($A1678,'CBT Wages'!$B$6:$AE$48,23,0)</f>
        <v>#REF!</v>
      </c>
      <c r="D1687" s="52"/>
      <c r="E1687" s="38"/>
      <c r="F1687" s="181" t="e">
        <f>SUM(C1687:E1687)</f>
        <v>#REF!</v>
      </c>
      <c r="G1687" s="204"/>
      <c r="H1687" s="36" t="s">
        <v>371</v>
      </c>
      <c r="I1687" s="68"/>
      <c r="J1687" s="198"/>
      <c r="K1687" s="192"/>
    </row>
    <row r="1688" spans="1:11" x14ac:dyDescent="0.2">
      <c r="A1688" s="46" t="s">
        <v>372</v>
      </c>
      <c r="B1688" s="53">
        <v>0</v>
      </c>
      <c r="C1688" s="51" t="e">
        <f>VLOOKUP($A1678,'CBT Wages'!$B$6:$AE$48,25,0)</f>
        <v>#REF!</v>
      </c>
      <c r="D1688" s="52"/>
      <c r="E1688" s="38"/>
      <c r="F1688" s="181" t="e">
        <f>SUM(C1688:E1688)</f>
        <v>#REF!</v>
      </c>
      <c r="G1688" s="204"/>
      <c r="H1688" s="51"/>
      <c r="I1688" s="68"/>
      <c r="J1688" s="198"/>
      <c r="K1688" s="192"/>
    </row>
    <row r="1689" spans="1:11" x14ac:dyDescent="0.2">
      <c r="A1689" s="46" t="s">
        <v>374</v>
      </c>
      <c r="B1689" s="53">
        <v>0</v>
      </c>
      <c r="C1689" s="51" t="e">
        <f>VLOOKUP($A1678,'CBT Wages'!$B$6:$AE$48,26,0)</f>
        <v>#REF!</v>
      </c>
      <c r="D1689" s="52"/>
      <c r="E1689" s="38"/>
      <c r="F1689" s="181" t="e">
        <f>SUM(C1689:E1689)</f>
        <v>#REF!</v>
      </c>
      <c r="G1689" s="204"/>
      <c r="H1689" s="51"/>
      <c r="I1689" s="68"/>
      <c r="J1689" s="198"/>
      <c r="K1689" s="192"/>
    </row>
    <row r="1690" spans="1:11" x14ac:dyDescent="0.2">
      <c r="A1690" s="54" t="s">
        <v>375</v>
      </c>
      <c r="B1690" s="55"/>
      <c r="C1690" s="185"/>
      <c r="D1690" s="186"/>
      <c r="E1690" s="42"/>
      <c r="F1690" s="185">
        <f>SUM(D1690:E1690)</f>
        <v>0</v>
      </c>
      <c r="G1690" s="208"/>
      <c r="H1690" s="40"/>
      <c r="I1690" s="69"/>
      <c r="J1690" s="212"/>
      <c r="K1690" s="194"/>
    </row>
    <row r="1691" spans="1:11" x14ac:dyDescent="0.2">
      <c r="A1691" s="56" t="s">
        <v>320</v>
      </c>
      <c r="B1691" s="57" t="e">
        <f>SUM(B1683:B1690)</f>
        <v>#REF!</v>
      </c>
      <c r="C1691" s="209" t="e">
        <f>SUM(C1683:D1690)</f>
        <v>#REF!</v>
      </c>
      <c r="D1691" s="210"/>
      <c r="E1691" s="58"/>
      <c r="F1691" s="209" t="e">
        <f>SUM(F1683:F1690)+F1681</f>
        <v>#REF!</v>
      </c>
      <c r="G1691" s="211">
        <f t="shared" ref="G1691" si="101">SUM(G1683:G1690)</f>
        <v>0</v>
      </c>
      <c r="H1691" s="59"/>
      <c r="I1691" s="70" t="e">
        <f>SUM(I1683:I1690)</f>
        <v>#REF!</v>
      </c>
      <c r="J1691" s="57" t="s">
        <v>376</v>
      </c>
      <c r="K1691" s="57" t="e">
        <f>VLOOKUP($A1678,'CBT Wages'!$B$6:$AF$48,6,0)</f>
        <v>#REF!</v>
      </c>
    </row>
    <row r="1693" spans="1:11" ht="15.75" x14ac:dyDescent="0.2">
      <c r="A1693" s="20" t="s">
        <v>337</v>
      </c>
      <c r="B1693" s="21"/>
      <c r="C1693" s="21"/>
      <c r="D1693" s="21"/>
      <c r="E1693" s="167" t="str">
        <f>+$E$1</f>
        <v>Salary Slip Oct 2019</v>
      </c>
      <c r="F1693" s="167"/>
      <c r="G1693" s="167"/>
      <c r="H1693" s="167"/>
      <c r="I1693" s="167"/>
      <c r="J1693" s="167"/>
      <c r="K1693" s="168"/>
    </row>
    <row r="1694" spans="1:11" x14ac:dyDescent="0.2">
      <c r="A1694" s="22"/>
      <c r="C1694" s="23" t="s">
        <v>339</v>
      </c>
      <c r="E1694" s="23"/>
      <c r="F1694" s="23"/>
      <c r="G1694" s="23"/>
      <c r="H1694" s="23"/>
      <c r="I1694" s="23"/>
      <c r="J1694" s="23"/>
      <c r="K1694" s="60"/>
    </row>
    <row r="1695" spans="1:11" x14ac:dyDescent="0.2">
      <c r="A1695" s="24" t="s">
        <v>340</v>
      </c>
      <c r="B1695" s="25" t="s">
        <v>341</v>
      </c>
      <c r="C1695" s="26"/>
      <c r="D1695" s="27" t="s">
        <v>342</v>
      </c>
      <c r="E1695" s="28" t="s">
        <v>343</v>
      </c>
      <c r="F1695" s="28" t="s">
        <v>344</v>
      </c>
      <c r="G1695" s="28" t="s">
        <v>345</v>
      </c>
      <c r="H1695" s="29" t="s">
        <v>346</v>
      </c>
      <c r="I1695" s="61" t="s">
        <v>347</v>
      </c>
      <c r="J1695" s="44"/>
      <c r="K1695" s="62" t="s">
        <v>348</v>
      </c>
    </row>
    <row r="1696" spans="1:11" x14ac:dyDescent="0.2">
      <c r="A1696" s="30" t="e">
        <f>+'CBT Wages'!#REF!</f>
        <v>#REF!</v>
      </c>
      <c r="B1696" s="31" t="e">
        <f>VLOOKUP($A1696,'CBT Wages'!$B$6:$AE$48,8,0)</f>
        <v>#REF!</v>
      </c>
      <c r="C1696" s="26"/>
      <c r="D1696" s="31" t="e">
        <f>VLOOKUP($A1696,'CBT Wages'!$B$6:$AE$48,9,0)</f>
        <v>#REF!</v>
      </c>
      <c r="E1696" s="31" t="e">
        <f>VLOOKUP($A1696,'CBT Wages'!$B$6:$AE$48,10,0)</f>
        <v>#REF!</v>
      </c>
      <c r="F1696" s="31" t="e">
        <f>VLOOKUP($A1696,'CBT Wages'!$B$6:$AE$48,14,0)</f>
        <v>#REF!</v>
      </c>
      <c r="G1696" s="32" t="e">
        <f>VLOOKUP($A1696,'CBT Wages'!$B$6:$AE$48,5,0)</f>
        <v>#REF!</v>
      </c>
      <c r="H1696" s="33" t="s">
        <v>349</v>
      </c>
      <c r="I1696" s="64">
        <v>0</v>
      </c>
      <c r="J1696" s="65"/>
      <c r="K1696" s="64">
        <v>0</v>
      </c>
    </row>
    <row r="1697" spans="1:11" x14ac:dyDescent="0.2">
      <c r="A1697" s="34" t="s">
        <v>350</v>
      </c>
      <c r="B1697" s="31" t="e">
        <f>VLOOKUP($A1696,'CBT Wages'!$B$6:$AE$48,3,0)</f>
        <v>#REF!</v>
      </c>
      <c r="C1697" s="21"/>
      <c r="D1697" s="21"/>
      <c r="E1697" s="35"/>
      <c r="F1697" s="35"/>
      <c r="G1697" s="35"/>
      <c r="H1697" s="213" t="s">
        <v>351</v>
      </c>
      <c r="I1697" s="187">
        <v>0</v>
      </c>
      <c r="J1697" s="206"/>
      <c r="K1697" s="187">
        <v>0</v>
      </c>
    </row>
    <row r="1698" spans="1:11" x14ac:dyDescent="0.2">
      <c r="A1698" s="36" t="s">
        <v>352</v>
      </c>
      <c r="B1698" s="27" t="e">
        <f>VLOOKUP($A1696,'CBT Wages'!$B$6:$AE$48,4,0)</f>
        <v>#REF!</v>
      </c>
      <c r="C1698" s="21"/>
      <c r="D1698" s="21"/>
      <c r="E1698" s="28" t="s">
        <v>322</v>
      </c>
      <c r="F1698" s="37" t="e">
        <f>VLOOKUP($A1696,'CBT OT'!$B$6:$O$429,9,0)</f>
        <v>#REF!</v>
      </c>
      <c r="G1698" s="38"/>
      <c r="H1698" s="194"/>
      <c r="I1698" s="188"/>
      <c r="J1698" s="207"/>
      <c r="K1698" s="188"/>
    </row>
    <row r="1699" spans="1:11" x14ac:dyDescent="0.2">
      <c r="A1699" s="39" t="s">
        <v>353</v>
      </c>
      <c r="B1699" s="40" t="e">
        <f>VLOOKUP($A1696,'CBT Wages'!$B$6:$AR$48,44,0)</f>
        <v>#REF!</v>
      </c>
      <c r="C1699" s="41"/>
      <c r="D1699" s="41"/>
      <c r="E1699" s="35" t="s">
        <v>354</v>
      </c>
      <c r="F1699" s="37" t="e">
        <f>VLOOKUP($A1696,'CBT OT'!$B$6:$V$429,16,0)</f>
        <v>#REF!</v>
      </c>
      <c r="G1699" s="42"/>
      <c r="H1699" s="43" t="s">
        <v>355</v>
      </c>
      <c r="I1699" s="66">
        <v>0</v>
      </c>
      <c r="J1699" s="67"/>
      <c r="K1699" s="66">
        <v>0</v>
      </c>
    </row>
    <row r="1700" spans="1:11" x14ac:dyDescent="0.2">
      <c r="A1700" s="169" t="s">
        <v>356</v>
      </c>
      <c r="B1700" s="197"/>
      <c r="C1700" s="198" t="s">
        <v>357</v>
      </c>
      <c r="D1700" s="192"/>
      <c r="E1700" s="45"/>
      <c r="F1700" s="199" t="s">
        <v>358</v>
      </c>
      <c r="G1700" s="192"/>
      <c r="H1700" s="200" t="s">
        <v>359</v>
      </c>
      <c r="I1700" s="201"/>
      <c r="J1700" s="175" t="s">
        <v>360</v>
      </c>
      <c r="K1700" s="176"/>
    </row>
    <row r="1701" spans="1:11" x14ac:dyDescent="0.2">
      <c r="A1701" s="46" t="s">
        <v>361</v>
      </c>
      <c r="B1701" s="47" t="e">
        <f>VLOOKUP($A1696,'CBT Wages'!$B$6:$AE$48,15,0)</f>
        <v>#REF!</v>
      </c>
      <c r="C1701" s="31" t="e">
        <f>VLOOKUP($A1696,'CBT Wages'!$B$6:$AE$48,20,0)</f>
        <v>#REF!</v>
      </c>
      <c r="D1701" s="48"/>
      <c r="E1701" s="49"/>
      <c r="F1701" s="177" t="e">
        <f>SUM(C1701:E1701)</f>
        <v>#REF!</v>
      </c>
      <c r="G1701" s="202"/>
      <c r="H1701" s="34" t="s">
        <v>362</v>
      </c>
      <c r="I1701" s="26" t="e">
        <f>VLOOKUP($A1696,'CBT Wages'!$B$6:$AE$48,29,0)</f>
        <v>#REF!</v>
      </c>
      <c r="J1701" s="203"/>
      <c r="K1701" s="180"/>
    </row>
    <row r="1702" spans="1:11" ht="14.25" x14ac:dyDescent="0.2">
      <c r="A1702" s="46" t="s">
        <v>363</v>
      </c>
      <c r="B1702" s="50" t="e">
        <f>VLOOKUP($A1696,'CBT Wages'!$B$6:$AE$48,16,0)</f>
        <v>#REF!</v>
      </c>
      <c r="C1702" s="51" t="e">
        <f>VLOOKUP($A1696,'CBT Wages'!$B$6:$AE$48,21,0)</f>
        <v>#REF!</v>
      </c>
      <c r="D1702" s="52"/>
      <c r="E1702" s="38"/>
      <c r="F1702" s="181" t="e">
        <f>SUM(C1702:E1702)</f>
        <v>#REF!</v>
      </c>
      <c r="G1702" s="204"/>
      <c r="H1702" s="36" t="s">
        <v>364</v>
      </c>
      <c r="I1702" s="68" t="e">
        <f>VLOOKUP($A1696,'CBT Wages'!$B$6:$AE$48,28,0)</f>
        <v>#REF!</v>
      </c>
      <c r="J1702" s="205" t="e">
        <f>F1709-I1709</f>
        <v>#REF!</v>
      </c>
      <c r="K1702" s="184"/>
    </row>
    <row r="1703" spans="1:11" x14ac:dyDescent="0.2">
      <c r="A1703" s="46" t="s">
        <v>365</v>
      </c>
      <c r="B1703" s="50" t="e">
        <f>VLOOKUP($A1696,'CBT Wages'!$B$6:$AE$48,17,0)</f>
        <v>#REF!</v>
      </c>
      <c r="C1703" s="51" t="e">
        <f>VLOOKUP($A1696,'CBT Wages'!$B$6:$AE$48,22,0)</f>
        <v>#REF!</v>
      </c>
      <c r="D1703" s="52"/>
      <c r="E1703" s="38"/>
      <c r="F1703" s="181" t="e">
        <f>SUM(C1703:E1703)</f>
        <v>#REF!</v>
      </c>
      <c r="G1703" s="204"/>
      <c r="H1703" s="36" t="s">
        <v>366</v>
      </c>
      <c r="I1703" s="68" t="e">
        <f>VLOOKUP($A1696,'CBT Wages'!$B$6:$AE$48,30,0)</f>
        <v>#REF!</v>
      </c>
      <c r="J1703" s="201" t="s">
        <v>367</v>
      </c>
      <c r="K1703" s="190"/>
    </row>
    <row r="1704" spans="1:11" x14ac:dyDescent="0.2">
      <c r="A1704" s="46" t="s">
        <v>368</v>
      </c>
      <c r="B1704" s="50">
        <v>0</v>
      </c>
      <c r="C1704" s="51">
        <v>0</v>
      </c>
      <c r="D1704" s="52"/>
      <c r="E1704" s="38"/>
      <c r="F1704" s="181">
        <f>SUM(D1704:E1704)</f>
        <v>0</v>
      </c>
      <c r="G1704" s="204"/>
      <c r="H1704" s="36" t="s">
        <v>369</v>
      </c>
      <c r="I1704" s="68"/>
      <c r="J1704" s="198"/>
      <c r="K1704" s="192"/>
    </row>
    <row r="1705" spans="1:11" x14ac:dyDescent="0.2">
      <c r="A1705" s="46" t="s">
        <v>370</v>
      </c>
      <c r="B1705" s="50" t="e">
        <f>VLOOKUP($A1696,'CBT Wages'!$B$6:$AE$48,18,0)</f>
        <v>#REF!</v>
      </c>
      <c r="C1705" s="51" t="e">
        <f>VLOOKUP($A1696,'CBT Wages'!$B$6:$AE$48,23,0)</f>
        <v>#REF!</v>
      </c>
      <c r="D1705" s="52"/>
      <c r="E1705" s="38"/>
      <c r="F1705" s="181" t="e">
        <f>SUM(C1705:E1705)</f>
        <v>#REF!</v>
      </c>
      <c r="G1705" s="204"/>
      <c r="H1705" s="36" t="s">
        <v>371</v>
      </c>
      <c r="I1705" s="68"/>
      <c r="J1705" s="198"/>
      <c r="K1705" s="192"/>
    </row>
    <row r="1706" spans="1:11" x14ac:dyDescent="0.2">
      <c r="A1706" s="46" t="s">
        <v>372</v>
      </c>
      <c r="B1706" s="53">
        <v>0</v>
      </c>
      <c r="C1706" s="51" t="e">
        <f>VLOOKUP($A1696,'CBT Wages'!$B$6:$AE$48,25,0)</f>
        <v>#REF!</v>
      </c>
      <c r="D1706" s="52"/>
      <c r="E1706" s="38"/>
      <c r="F1706" s="181" t="e">
        <f>SUM(C1706:E1706)</f>
        <v>#REF!</v>
      </c>
      <c r="G1706" s="204"/>
      <c r="H1706" s="51"/>
      <c r="I1706" s="68"/>
      <c r="J1706" s="198"/>
      <c r="K1706" s="192"/>
    </row>
    <row r="1707" spans="1:11" x14ac:dyDescent="0.2">
      <c r="A1707" s="46" t="s">
        <v>374</v>
      </c>
      <c r="B1707" s="53">
        <v>0</v>
      </c>
      <c r="C1707" s="51" t="e">
        <f>VLOOKUP($A1696,'CBT Wages'!$B$6:$AE$48,26,0)</f>
        <v>#REF!</v>
      </c>
      <c r="D1707" s="52"/>
      <c r="E1707" s="38"/>
      <c r="F1707" s="181" t="e">
        <f>SUM(C1707:E1707)</f>
        <v>#REF!</v>
      </c>
      <c r="G1707" s="204"/>
      <c r="H1707" s="51"/>
      <c r="I1707" s="68"/>
      <c r="J1707" s="198"/>
      <c r="K1707" s="192"/>
    </row>
    <row r="1708" spans="1:11" x14ac:dyDescent="0.2">
      <c r="A1708" s="54" t="s">
        <v>375</v>
      </c>
      <c r="B1708" s="55"/>
      <c r="C1708" s="185"/>
      <c r="D1708" s="186"/>
      <c r="E1708" s="42"/>
      <c r="F1708" s="185">
        <f>SUM(D1708:E1708)</f>
        <v>0</v>
      </c>
      <c r="G1708" s="208"/>
      <c r="H1708" s="40"/>
      <c r="I1708" s="69"/>
      <c r="J1708" s="212"/>
      <c r="K1708" s="194"/>
    </row>
    <row r="1709" spans="1:11" x14ac:dyDescent="0.2">
      <c r="A1709" s="56" t="s">
        <v>320</v>
      </c>
      <c r="B1709" s="57" t="e">
        <f>SUM(B1701:B1708)</f>
        <v>#REF!</v>
      </c>
      <c r="C1709" s="209" t="e">
        <f>SUM(C1701:D1708)</f>
        <v>#REF!</v>
      </c>
      <c r="D1709" s="210"/>
      <c r="E1709" s="58"/>
      <c r="F1709" s="209" t="e">
        <f>SUM(F1701:F1708)+F1699</f>
        <v>#REF!</v>
      </c>
      <c r="G1709" s="211">
        <f t="shared" ref="G1709" si="102">SUM(G1701:G1708)</f>
        <v>0</v>
      </c>
      <c r="H1709" s="59"/>
      <c r="I1709" s="70" t="e">
        <f>SUM(I1701:I1708)</f>
        <v>#REF!</v>
      </c>
      <c r="J1709" s="57" t="s">
        <v>376</v>
      </c>
      <c r="K1709" s="57" t="e">
        <f>VLOOKUP($A1696,'CBT Wages'!$B$6:$AF$48,6,0)</f>
        <v>#REF!</v>
      </c>
    </row>
    <row r="1711" spans="1:11" ht="15.75" x14ac:dyDescent="0.2">
      <c r="A1711" s="20" t="s">
        <v>337</v>
      </c>
      <c r="B1711" s="21"/>
      <c r="C1711" s="21"/>
      <c r="D1711" s="21"/>
      <c r="E1711" s="167" t="str">
        <f>+$E$1</f>
        <v>Salary Slip Oct 2019</v>
      </c>
      <c r="F1711" s="167"/>
      <c r="G1711" s="167"/>
      <c r="H1711" s="167"/>
      <c r="I1711" s="167"/>
      <c r="J1711" s="167"/>
      <c r="K1711" s="168"/>
    </row>
    <row r="1712" spans="1:11" x14ac:dyDescent="0.2">
      <c r="A1712" s="22"/>
      <c r="C1712" s="23" t="s">
        <v>339</v>
      </c>
      <c r="E1712" s="23"/>
      <c r="F1712" s="23"/>
      <c r="G1712" s="23"/>
      <c r="H1712" s="23"/>
      <c r="I1712" s="23"/>
      <c r="J1712" s="23"/>
      <c r="K1712" s="60"/>
    </row>
    <row r="1713" spans="1:11" x14ac:dyDescent="0.2">
      <c r="A1713" s="24" t="s">
        <v>340</v>
      </c>
      <c r="B1713" s="25" t="s">
        <v>341</v>
      </c>
      <c r="C1713" s="26"/>
      <c r="D1713" s="27" t="s">
        <v>342</v>
      </c>
      <c r="E1713" s="28" t="s">
        <v>343</v>
      </c>
      <c r="F1713" s="28" t="s">
        <v>344</v>
      </c>
      <c r="G1713" s="28" t="s">
        <v>345</v>
      </c>
      <c r="H1713" s="29" t="s">
        <v>346</v>
      </c>
      <c r="I1713" s="61" t="s">
        <v>347</v>
      </c>
      <c r="J1713" s="44"/>
      <c r="K1713" s="62" t="s">
        <v>348</v>
      </c>
    </row>
    <row r="1714" spans="1:11" x14ac:dyDescent="0.2">
      <c r="A1714" s="30" t="e">
        <f>+'CBT Wages'!#REF!</f>
        <v>#REF!</v>
      </c>
      <c r="B1714" s="31" t="e">
        <f>VLOOKUP($A1714,'CBT Wages'!$B$6:$AE$48,8,0)</f>
        <v>#REF!</v>
      </c>
      <c r="C1714" s="26"/>
      <c r="D1714" s="31" t="e">
        <f>VLOOKUP($A1714,'CBT Wages'!$B$6:$AE$48,9,0)</f>
        <v>#REF!</v>
      </c>
      <c r="E1714" s="31" t="e">
        <f>VLOOKUP($A1714,'CBT Wages'!$B$6:$AE$48,10,0)</f>
        <v>#REF!</v>
      </c>
      <c r="F1714" s="31" t="e">
        <f>VLOOKUP($A1714,'CBT Wages'!$B$6:$AE$48,14,0)</f>
        <v>#REF!</v>
      </c>
      <c r="G1714" s="32" t="e">
        <f>VLOOKUP($A1714,'CBT Wages'!$B$6:$AE$48,5,0)</f>
        <v>#REF!</v>
      </c>
      <c r="H1714" s="33" t="s">
        <v>349</v>
      </c>
      <c r="I1714" s="64">
        <v>0</v>
      </c>
      <c r="J1714" s="65"/>
      <c r="K1714" s="64">
        <v>0</v>
      </c>
    </row>
    <row r="1715" spans="1:11" x14ac:dyDescent="0.2">
      <c r="A1715" s="34" t="s">
        <v>350</v>
      </c>
      <c r="B1715" s="31" t="e">
        <f>VLOOKUP($A1714,'CBT Wages'!$B$6:$AE$48,3,0)</f>
        <v>#REF!</v>
      </c>
      <c r="C1715" s="21"/>
      <c r="D1715" s="21"/>
      <c r="E1715" s="35"/>
      <c r="F1715" s="35"/>
      <c r="G1715" s="35"/>
      <c r="H1715" s="213" t="s">
        <v>351</v>
      </c>
      <c r="I1715" s="187">
        <v>0</v>
      </c>
      <c r="J1715" s="206"/>
      <c r="K1715" s="187">
        <v>0</v>
      </c>
    </row>
    <row r="1716" spans="1:11" x14ac:dyDescent="0.2">
      <c r="A1716" s="36" t="s">
        <v>352</v>
      </c>
      <c r="B1716" s="27" t="e">
        <f>VLOOKUP($A1714,'CBT Wages'!$B$6:$AE$48,4,0)</f>
        <v>#REF!</v>
      </c>
      <c r="C1716" s="21"/>
      <c r="D1716" s="21"/>
      <c r="E1716" s="28" t="s">
        <v>322</v>
      </c>
      <c r="F1716" s="75" t="e">
        <f>VLOOKUP($A1714,'CBT OT'!$B$6:$O$429,9,0)</f>
        <v>#REF!</v>
      </c>
      <c r="G1716" s="38"/>
      <c r="H1716" s="194"/>
      <c r="I1716" s="188"/>
      <c r="J1716" s="207"/>
      <c r="K1716" s="188"/>
    </row>
    <row r="1717" spans="1:11" x14ac:dyDescent="0.2">
      <c r="A1717" s="39" t="s">
        <v>353</v>
      </c>
      <c r="B1717" s="40" t="e">
        <f>VLOOKUP($A1714,'CBT Wages'!$B$6:$AR$48,44,0)</f>
        <v>#REF!</v>
      </c>
      <c r="C1717" s="41"/>
      <c r="D1717" s="41"/>
      <c r="E1717" s="35" t="s">
        <v>354</v>
      </c>
      <c r="F1717" s="37" t="e">
        <f>VLOOKUP($A1714,'CBT OT'!$B$6:$V$429,16,0)</f>
        <v>#REF!</v>
      </c>
      <c r="G1717" s="42"/>
      <c r="H1717" s="43" t="s">
        <v>355</v>
      </c>
      <c r="I1717" s="66">
        <v>0</v>
      </c>
      <c r="J1717" s="67"/>
      <c r="K1717" s="66">
        <v>0</v>
      </c>
    </row>
    <row r="1718" spans="1:11" x14ac:dyDescent="0.2">
      <c r="A1718" s="169" t="s">
        <v>356</v>
      </c>
      <c r="B1718" s="197"/>
      <c r="C1718" s="198" t="s">
        <v>357</v>
      </c>
      <c r="D1718" s="192"/>
      <c r="E1718" s="45"/>
      <c r="F1718" s="199" t="s">
        <v>358</v>
      </c>
      <c r="G1718" s="192"/>
      <c r="H1718" s="200" t="s">
        <v>359</v>
      </c>
      <c r="I1718" s="201"/>
      <c r="J1718" s="175" t="s">
        <v>360</v>
      </c>
      <c r="K1718" s="176"/>
    </row>
    <row r="1719" spans="1:11" x14ac:dyDescent="0.2">
      <c r="A1719" s="46" t="s">
        <v>361</v>
      </c>
      <c r="B1719" s="47" t="e">
        <f>VLOOKUP($A1714,'CBT Wages'!$B$6:$AE$48,15,0)</f>
        <v>#REF!</v>
      </c>
      <c r="C1719" s="31" t="e">
        <f>VLOOKUP($A1714,'CBT Wages'!$B$6:$AE$48,20,0)</f>
        <v>#REF!</v>
      </c>
      <c r="D1719" s="48"/>
      <c r="E1719" s="49"/>
      <c r="F1719" s="177" t="e">
        <f>SUM(C1719:E1719)</f>
        <v>#REF!</v>
      </c>
      <c r="G1719" s="202"/>
      <c r="H1719" s="34" t="s">
        <v>362</v>
      </c>
      <c r="I1719" s="26" t="e">
        <f>VLOOKUP($A1714,'CBT Wages'!$B$6:$AE$48,29,0)</f>
        <v>#REF!</v>
      </c>
      <c r="J1719" s="203"/>
      <c r="K1719" s="180"/>
    </row>
    <row r="1720" spans="1:11" ht="14.25" x14ac:dyDescent="0.2">
      <c r="A1720" s="46" t="s">
        <v>363</v>
      </c>
      <c r="B1720" s="50" t="e">
        <f>VLOOKUP($A1714,'CBT Wages'!$B$6:$AE$48,16,0)</f>
        <v>#REF!</v>
      </c>
      <c r="C1720" s="51" t="e">
        <f>VLOOKUP($A1714,'CBT Wages'!$B$6:$AE$48,21,0)</f>
        <v>#REF!</v>
      </c>
      <c r="D1720" s="52"/>
      <c r="E1720" s="38"/>
      <c r="F1720" s="181" t="e">
        <f>SUM(C1720:E1720)</f>
        <v>#REF!</v>
      </c>
      <c r="G1720" s="204"/>
      <c r="H1720" s="36" t="s">
        <v>364</v>
      </c>
      <c r="I1720" s="68" t="e">
        <f>VLOOKUP($A1714,'CBT Wages'!$B$6:$AE$48,28,0)</f>
        <v>#REF!</v>
      </c>
      <c r="J1720" s="205" t="e">
        <f>F1727-I1727</f>
        <v>#REF!</v>
      </c>
      <c r="K1720" s="184"/>
    </row>
    <row r="1721" spans="1:11" x14ac:dyDescent="0.2">
      <c r="A1721" s="46" t="s">
        <v>365</v>
      </c>
      <c r="B1721" s="50" t="e">
        <f>VLOOKUP($A1714,'CBT Wages'!$B$6:$AE$48,17,0)</f>
        <v>#REF!</v>
      </c>
      <c r="C1721" s="51" t="e">
        <f>VLOOKUP($A1714,'CBT Wages'!$B$6:$AE$48,22,0)</f>
        <v>#REF!</v>
      </c>
      <c r="D1721" s="52"/>
      <c r="E1721" s="38"/>
      <c r="F1721" s="181" t="e">
        <f>SUM(C1721:E1721)</f>
        <v>#REF!</v>
      </c>
      <c r="G1721" s="204"/>
      <c r="H1721" s="36" t="s">
        <v>366</v>
      </c>
      <c r="I1721" s="68" t="e">
        <f>VLOOKUP($A1714,'CBT Wages'!$B$6:$AE$48,30,0)</f>
        <v>#REF!</v>
      </c>
      <c r="J1721" s="201" t="s">
        <v>367</v>
      </c>
      <c r="K1721" s="190"/>
    </row>
    <row r="1722" spans="1:11" x14ac:dyDescent="0.2">
      <c r="A1722" s="46" t="s">
        <v>368</v>
      </c>
      <c r="B1722" s="50">
        <v>0</v>
      </c>
      <c r="C1722" s="51">
        <v>0</v>
      </c>
      <c r="D1722" s="52"/>
      <c r="E1722" s="38"/>
      <c r="F1722" s="181">
        <f>SUM(D1722:E1722)</f>
        <v>0</v>
      </c>
      <c r="G1722" s="204"/>
      <c r="H1722" s="36" t="s">
        <v>369</v>
      </c>
      <c r="I1722" s="68"/>
      <c r="J1722" s="198"/>
      <c r="K1722" s="192"/>
    </row>
    <row r="1723" spans="1:11" x14ac:dyDescent="0.2">
      <c r="A1723" s="46" t="s">
        <v>370</v>
      </c>
      <c r="B1723" s="50" t="e">
        <f>VLOOKUP($A1714,'CBT Wages'!$B$6:$AE$48,18,0)</f>
        <v>#REF!</v>
      </c>
      <c r="C1723" s="51" t="e">
        <f>VLOOKUP($A1714,'CBT Wages'!$B$6:$AE$48,23,0)</f>
        <v>#REF!</v>
      </c>
      <c r="D1723" s="52"/>
      <c r="E1723" s="38"/>
      <c r="F1723" s="181" t="e">
        <f>SUM(C1723:E1723)</f>
        <v>#REF!</v>
      </c>
      <c r="G1723" s="204"/>
      <c r="H1723" s="36" t="s">
        <v>371</v>
      </c>
      <c r="I1723" s="68"/>
      <c r="J1723" s="198"/>
      <c r="K1723" s="192"/>
    </row>
    <row r="1724" spans="1:11" x14ac:dyDescent="0.2">
      <c r="A1724" s="46" t="s">
        <v>372</v>
      </c>
      <c r="B1724" s="53">
        <v>0</v>
      </c>
      <c r="C1724" s="51" t="e">
        <f>VLOOKUP($A1714,'CBT Wages'!$B$6:$AE$48,25,0)</f>
        <v>#REF!</v>
      </c>
      <c r="D1724" s="52"/>
      <c r="E1724" s="38"/>
      <c r="F1724" s="181" t="e">
        <f>SUM(C1724:E1724)</f>
        <v>#REF!</v>
      </c>
      <c r="G1724" s="204"/>
      <c r="H1724" s="51"/>
      <c r="I1724" s="68"/>
      <c r="J1724" s="198"/>
      <c r="K1724" s="192"/>
    </row>
    <row r="1725" spans="1:11" x14ac:dyDescent="0.2">
      <c r="A1725" s="46" t="s">
        <v>374</v>
      </c>
      <c r="B1725" s="53">
        <v>0</v>
      </c>
      <c r="C1725" s="51" t="e">
        <f>VLOOKUP($A1714,'CBT Wages'!$B$6:$AE$48,26,0)</f>
        <v>#REF!</v>
      </c>
      <c r="D1725" s="52"/>
      <c r="E1725" s="38"/>
      <c r="F1725" s="181" t="e">
        <f>SUM(C1725:E1725)</f>
        <v>#REF!</v>
      </c>
      <c r="G1725" s="204"/>
      <c r="H1725" s="51"/>
      <c r="I1725" s="68"/>
      <c r="J1725" s="198"/>
      <c r="K1725" s="192"/>
    </row>
    <row r="1726" spans="1:11" x14ac:dyDescent="0.2">
      <c r="A1726" s="54" t="s">
        <v>375</v>
      </c>
      <c r="B1726" s="55"/>
      <c r="C1726" s="185"/>
      <c r="D1726" s="186"/>
      <c r="E1726" s="42"/>
      <c r="F1726" s="185">
        <f>SUM(D1726:E1726)</f>
        <v>0</v>
      </c>
      <c r="G1726" s="208"/>
      <c r="H1726" s="40"/>
      <c r="I1726" s="69"/>
      <c r="J1726" s="212"/>
      <c r="K1726" s="194"/>
    </row>
    <row r="1727" spans="1:11" x14ac:dyDescent="0.2">
      <c r="A1727" s="56" t="s">
        <v>320</v>
      </c>
      <c r="B1727" s="57" t="e">
        <f>SUM(B1719:B1726)</f>
        <v>#REF!</v>
      </c>
      <c r="C1727" s="209" t="e">
        <f>SUM(C1719:D1726)</f>
        <v>#REF!</v>
      </c>
      <c r="D1727" s="210"/>
      <c r="E1727" s="58"/>
      <c r="F1727" s="209" t="e">
        <f>SUM(F1719:F1726)+F1717</f>
        <v>#REF!</v>
      </c>
      <c r="G1727" s="211">
        <f t="shared" ref="G1727" si="103">SUM(G1719:G1726)</f>
        <v>0</v>
      </c>
      <c r="H1727" s="59"/>
      <c r="I1727" s="70" t="e">
        <f>SUM(I1719:I1726)</f>
        <v>#REF!</v>
      </c>
      <c r="J1727" s="57" t="s">
        <v>376</v>
      </c>
      <c r="K1727" s="57" t="e">
        <f>VLOOKUP($A1714,'CBT Wages'!$B$6:$AF$48,6,0)</f>
        <v>#REF!</v>
      </c>
    </row>
    <row r="1729" spans="1:11" ht="15.75" x14ac:dyDescent="0.2">
      <c r="A1729" s="20" t="s">
        <v>337</v>
      </c>
      <c r="B1729" s="21"/>
      <c r="C1729" s="21"/>
      <c r="D1729" s="21"/>
      <c r="E1729" s="167" t="str">
        <f>+$E$1</f>
        <v>Salary Slip Oct 2019</v>
      </c>
      <c r="F1729" s="167"/>
      <c r="G1729" s="167"/>
      <c r="H1729" s="167"/>
      <c r="I1729" s="167"/>
      <c r="J1729" s="167"/>
      <c r="K1729" s="168"/>
    </row>
    <row r="1730" spans="1:11" x14ac:dyDescent="0.2">
      <c r="A1730" s="22"/>
      <c r="C1730" s="23" t="s">
        <v>339</v>
      </c>
      <c r="E1730" s="23"/>
      <c r="F1730" s="23"/>
      <c r="G1730" s="23"/>
      <c r="H1730" s="23"/>
      <c r="I1730" s="23"/>
      <c r="J1730" s="23"/>
      <c r="K1730" s="60"/>
    </row>
    <row r="1731" spans="1:11" x14ac:dyDescent="0.2">
      <c r="A1731" s="24" t="s">
        <v>340</v>
      </c>
      <c r="B1731" s="25" t="s">
        <v>341</v>
      </c>
      <c r="C1731" s="26"/>
      <c r="D1731" s="27" t="s">
        <v>342</v>
      </c>
      <c r="E1731" s="28" t="s">
        <v>343</v>
      </c>
      <c r="F1731" s="28" t="s">
        <v>344</v>
      </c>
      <c r="G1731" s="28" t="s">
        <v>345</v>
      </c>
      <c r="H1731" s="29" t="s">
        <v>346</v>
      </c>
      <c r="I1731" s="61" t="s">
        <v>347</v>
      </c>
      <c r="J1731" s="44"/>
      <c r="K1731" s="62" t="s">
        <v>348</v>
      </c>
    </row>
    <row r="1732" spans="1:11" x14ac:dyDescent="0.2">
      <c r="A1732" s="30" t="e">
        <f>+'CBT Wages'!#REF!</f>
        <v>#REF!</v>
      </c>
      <c r="B1732" s="31" t="e">
        <f>VLOOKUP($A1732,'CBT Wages'!$B$6:$AE$48,8,0)</f>
        <v>#REF!</v>
      </c>
      <c r="C1732" s="26"/>
      <c r="D1732" s="31" t="e">
        <f>VLOOKUP($A1732,'CBT Wages'!$B$6:$AE$48,9,0)</f>
        <v>#REF!</v>
      </c>
      <c r="E1732" s="31" t="e">
        <f>VLOOKUP($A1732,'CBT Wages'!$B$6:$AE$48,10,0)</f>
        <v>#REF!</v>
      </c>
      <c r="F1732" s="31" t="e">
        <f>VLOOKUP($A1732,'CBT Wages'!$B$6:$AE$48,14,0)</f>
        <v>#REF!</v>
      </c>
      <c r="G1732" s="32" t="e">
        <f>VLOOKUP($A1732,'CBT Wages'!$B$6:$AE$48,5,0)</f>
        <v>#REF!</v>
      </c>
      <c r="H1732" s="33" t="s">
        <v>349</v>
      </c>
      <c r="I1732" s="64">
        <v>0</v>
      </c>
      <c r="J1732" s="65"/>
      <c r="K1732" s="64">
        <v>0</v>
      </c>
    </row>
    <row r="1733" spans="1:11" x14ac:dyDescent="0.2">
      <c r="A1733" s="34" t="s">
        <v>350</v>
      </c>
      <c r="B1733" s="31" t="e">
        <f>VLOOKUP($A1732,'CBT Wages'!$B$6:$AE$48,3,0)</f>
        <v>#REF!</v>
      </c>
      <c r="C1733" s="21"/>
      <c r="D1733" s="21"/>
      <c r="E1733" s="35"/>
      <c r="F1733" s="35"/>
      <c r="G1733" s="35"/>
      <c r="H1733" s="213" t="s">
        <v>351</v>
      </c>
      <c r="I1733" s="187">
        <v>0</v>
      </c>
      <c r="J1733" s="206"/>
      <c r="K1733" s="187">
        <v>0</v>
      </c>
    </row>
    <row r="1734" spans="1:11" x14ac:dyDescent="0.2">
      <c r="A1734" s="36" t="s">
        <v>352</v>
      </c>
      <c r="B1734" s="27" t="e">
        <f>VLOOKUP($A1732,'CBT Wages'!$B$6:$AE$48,4,0)</f>
        <v>#REF!</v>
      </c>
      <c r="C1734" s="21"/>
      <c r="D1734" s="21"/>
      <c r="E1734" s="28" t="s">
        <v>322</v>
      </c>
      <c r="F1734" s="37" t="e">
        <f>VLOOKUP($A1732,'CBT OT'!$B$6:$O$429,9,0)</f>
        <v>#REF!</v>
      </c>
      <c r="G1734" s="38"/>
      <c r="H1734" s="194"/>
      <c r="I1734" s="188"/>
      <c r="J1734" s="207"/>
      <c r="K1734" s="188"/>
    </row>
    <row r="1735" spans="1:11" x14ac:dyDescent="0.2">
      <c r="A1735" s="39" t="s">
        <v>353</v>
      </c>
      <c r="B1735" s="40" t="e">
        <f>VLOOKUP($A1732,'CBT Wages'!$B$6:$AR$48,44,0)</f>
        <v>#REF!</v>
      </c>
      <c r="C1735" s="41"/>
      <c r="D1735" s="41"/>
      <c r="E1735" s="35" t="s">
        <v>354</v>
      </c>
      <c r="F1735" s="37" t="e">
        <f>VLOOKUP($A1732,'CBT OT'!$B$6:$V$429,16,0)</f>
        <v>#REF!</v>
      </c>
      <c r="G1735" s="42"/>
      <c r="H1735" s="43" t="s">
        <v>355</v>
      </c>
      <c r="I1735" s="66">
        <v>0</v>
      </c>
      <c r="J1735" s="67"/>
      <c r="K1735" s="66">
        <v>0</v>
      </c>
    </row>
    <row r="1736" spans="1:11" x14ac:dyDescent="0.2">
      <c r="A1736" s="169" t="s">
        <v>356</v>
      </c>
      <c r="B1736" s="197"/>
      <c r="C1736" s="198" t="s">
        <v>357</v>
      </c>
      <c r="D1736" s="192"/>
      <c r="E1736" s="45"/>
      <c r="F1736" s="199" t="s">
        <v>358</v>
      </c>
      <c r="G1736" s="192"/>
      <c r="H1736" s="200" t="s">
        <v>359</v>
      </c>
      <c r="I1736" s="201"/>
      <c r="J1736" s="175" t="s">
        <v>360</v>
      </c>
      <c r="K1736" s="176"/>
    </row>
    <row r="1737" spans="1:11" x14ac:dyDescent="0.2">
      <c r="A1737" s="46" t="s">
        <v>361</v>
      </c>
      <c r="B1737" s="47" t="e">
        <f>VLOOKUP($A1732,'CBT Wages'!$B$6:$AE$48,15,0)</f>
        <v>#REF!</v>
      </c>
      <c r="C1737" s="31" t="e">
        <f>VLOOKUP($A1732,'CBT Wages'!$B$6:$AE$48,20,0)</f>
        <v>#REF!</v>
      </c>
      <c r="D1737" s="48"/>
      <c r="E1737" s="49"/>
      <c r="F1737" s="177" t="e">
        <f>SUM(C1737:E1737)</f>
        <v>#REF!</v>
      </c>
      <c r="G1737" s="202"/>
      <c r="H1737" s="34" t="s">
        <v>362</v>
      </c>
      <c r="I1737" s="26" t="e">
        <f>VLOOKUP($A1732,'CBT Wages'!$B$6:$AE$48,29,0)</f>
        <v>#REF!</v>
      </c>
      <c r="J1737" s="203"/>
      <c r="K1737" s="180"/>
    </row>
    <row r="1738" spans="1:11" ht="14.25" x14ac:dyDescent="0.2">
      <c r="A1738" s="46" t="s">
        <v>363</v>
      </c>
      <c r="B1738" s="50" t="e">
        <f>VLOOKUP($A1732,'CBT Wages'!$B$6:$AE$48,16,0)</f>
        <v>#REF!</v>
      </c>
      <c r="C1738" s="51" t="e">
        <f>VLOOKUP($A1732,'CBT Wages'!$B$6:$AE$48,21,0)</f>
        <v>#REF!</v>
      </c>
      <c r="D1738" s="52"/>
      <c r="E1738" s="38"/>
      <c r="F1738" s="181" t="e">
        <f>SUM(C1738:E1738)</f>
        <v>#REF!</v>
      </c>
      <c r="G1738" s="204"/>
      <c r="H1738" s="36" t="s">
        <v>364</v>
      </c>
      <c r="I1738" s="68" t="e">
        <f>VLOOKUP($A1732,'CBT Wages'!$B$6:$AE$48,28,0)</f>
        <v>#REF!</v>
      </c>
      <c r="J1738" s="205" t="e">
        <f>F1745-I1745</f>
        <v>#REF!</v>
      </c>
      <c r="K1738" s="184"/>
    </row>
    <row r="1739" spans="1:11" x14ac:dyDescent="0.2">
      <c r="A1739" s="46" t="s">
        <v>365</v>
      </c>
      <c r="B1739" s="50" t="e">
        <f>VLOOKUP($A1732,'CBT Wages'!$B$6:$AE$48,17,0)</f>
        <v>#REF!</v>
      </c>
      <c r="C1739" s="51" t="e">
        <f>VLOOKUP($A1732,'CBT Wages'!$B$6:$AE$48,22,0)</f>
        <v>#REF!</v>
      </c>
      <c r="D1739" s="52"/>
      <c r="E1739" s="38"/>
      <c r="F1739" s="181" t="e">
        <f>SUM(C1739:E1739)</f>
        <v>#REF!</v>
      </c>
      <c r="G1739" s="204"/>
      <c r="H1739" s="36" t="s">
        <v>366</v>
      </c>
      <c r="I1739" s="68" t="e">
        <f>VLOOKUP($A1732,'CBT Wages'!$B$6:$AE$48,30,0)</f>
        <v>#REF!</v>
      </c>
      <c r="J1739" s="201" t="s">
        <v>367</v>
      </c>
      <c r="K1739" s="190"/>
    </row>
    <row r="1740" spans="1:11" x14ac:dyDescent="0.2">
      <c r="A1740" s="46" t="s">
        <v>368</v>
      </c>
      <c r="B1740" s="50">
        <v>0</v>
      </c>
      <c r="C1740" s="51">
        <v>0</v>
      </c>
      <c r="D1740" s="52"/>
      <c r="E1740" s="38"/>
      <c r="F1740" s="181">
        <f>SUM(D1740:E1740)</f>
        <v>0</v>
      </c>
      <c r="G1740" s="204"/>
      <c r="H1740" s="36" t="s">
        <v>369</v>
      </c>
      <c r="I1740" s="68"/>
      <c r="J1740" s="198"/>
      <c r="K1740" s="192"/>
    </row>
    <row r="1741" spans="1:11" x14ac:dyDescent="0.2">
      <c r="A1741" s="46" t="s">
        <v>370</v>
      </c>
      <c r="B1741" s="50" t="e">
        <f>VLOOKUP($A1732,'CBT Wages'!$B$6:$AE$48,18,0)</f>
        <v>#REF!</v>
      </c>
      <c r="C1741" s="51" t="e">
        <f>VLOOKUP($A1732,'CBT Wages'!$B$6:$AE$48,23,0)</f>
        <v>#REF!</v>
      </c>
      <c r="D1741" s="52"/>
      <c r="E1741" s="38"/>
      <c r="F1741" s="181" t="e">
        <f>SUM(C1741:E1741)</f>
        <v>#REF!</v>
      </c>
      <c r="G1741" s="204"/>
      <c r="H1741" s="36" t="s">
        <v>371</v>
      </c>
      <c r="I1741" s="68"/>
      <c r="J1741" s="198"/>
      <c r="K1741" s="192"/>
    </row>
    <row r="1742" spans="1:11" x14ac:dyDescent="0.2">
      <c r="A1742" s="46" t="s">
        <v>372</v>
      </c>
      <c r="B1742" s="53">
        <v>0</v>
      </c>
      <c r="C1742" s="51" t="e">
        <f>VLOOKUP($A1732,'CBT Wages'!$B$6:$AE$48,25,0)</f>
        <v>#REF!</v>
      </c>
      <c r="D1742" s="52"/>
      <c r="E1742" s="38"/>
      <c r="F1742" s="181" t="e">
        <f>SUM(C1742:E1742)</f>
        <v>#REF!</v>
      </c>
      <c r="G1742" s="204"/>
      <c r="H1742" s="51"/>
      <c r="I1742" s="68"/>
      <c r="J1742" s="198"/>
      <c r="K1742" s="192"/>
    </row>
    <row r="1743" spans="1:11" x14ac:dyDescent="0.2">
      <c r="A1743" s="46" t="s">
        <v>374</v>
      </c>
      <c r="B1743" s="53">
        <v>0</v>
      </c>
      <c r="C1743" s="51" t="e">
        <f>VLOOKUP($A1732,'CBT Wages'!$B$6:$AE$48,26,0)</f>
        <v>#REF!</v>
      </c>
      <c r="D1743" s="52"/>
      <c r="E1743" s="38"/>
      <c r="F1743" s="181" t="e">
        <f>SUM(C1743:E1743)</f>
        <v>#REF!</v>
      </c>
      <c r="G1743" s="204"/>
      <c r="H1743" s="51"/>
      <c r="I1743" s="68"/>
      <c r="J1743" s="198"/>
      <c r="K1743" s="192"/>
    </row>
    <row r="1744" spans="1:11" x14ac:dyDescent="0.2">
      <c r="A1744" s="54" t="s">
        <v>375</v>
      </c>
      <c r="B1744" s="55"/>
      <c r="C1744" s="185"/>
      <c r="D1744" s="186"/>
      <c r="E1744" s="42"/>
      <c r="F1744" s="185">
        <f>SUM(D1744:E1744)</f>
        <v>0</v>
      </c>
      <c r="G1744" s="208"/>
      <c r="H1744" s="40"/>
      <c r="I1744" s="69"/>
      <c r="J1744" s="212"/>
      <c r="K1744" s="194"/>
    </row>
    <row r="1745" spans="1:11" x14ac:dyDescent="0.2">
      <c r="A1745" s="56" t="s">
        <v>320</v>
      </c>
      <c r="B1745" s="57" t="e">
        <f>SUM(B1737:B1744)</f>
        <v>#REF!</v>
      </c>
      <c r="C1745" s="209" t="e">
        <f>SUM(C1737:D1744)</f>
        <v>#REF!</v>
      </c>
      <c r="D1745" s="210"/>
      <c r="E1745" s="58"/>
      <c r="F1745" s="209" t="e">
        <f>SUM(F1737:F1744)+F1735</f>
        <v>#REF!</v>
      </c>
      <c r="G1745" s="211">
        <f t="shared" ref="G1745" si="104">SUM(G1737:G1744)</f>
        <v>0</v>
      </c>
      <c r="H1745" s="59"/>
      <c r="I1745" s="70" t="e">
        <f>SUM(I1737:I1744)</f>
        <v>#REF!</v>
      </c>
      <c r="J1745" s="57" t="s">
        <v>376</v>
      </c>
      <c r="K1745" s="57" t="e">
        <f>VLOOKUP($A1732,'CBT Wages'!$B$6:$AF$48,6,0)</f>
        <v>#REF!</v>
      </c>
    </row>
    <row r="1747" spans="1:11" ht="15.75" x14ac:dyDescent="0.2">
      <c r="A1747" s="20" t="s">
        <v>337</v>
      </c>
      <c r="B1747" s="21"/>
      <c r="C1747" s="21"/>
      <c r="D1747" s="21"/>
      <c r="E1747" s="167" t="str">
        <f>+$E$1</f>
        <v>Salary Slip Oct 2019</v>
      </c>
      <c r="F1747" s="167"/>
      <c r="G1747" s="167"/>
      <c r="H1747" s="167"/>
      <c r="I1747" s="167"/>
      <c r="J1747" s="167"/>
      <c r="K1747" s="168"/>
    </row>
    <row r="1748" spans="1:11" x14ac:dyDescent="0.2">
      <c r="A1748" s="22"/>
      <c r="C1748" s="23" t="s">
        <v>339</v>
      </c>
      <c r="E1748" s="23"/>
      <c r="F1748" s="23"/>
      <c r="G1748" s="23"/>
      <c r="H1748" s="23"/>
      <c r="I1748" s="23"/>
      <c r="J1748" s="23"/>
      <c r="K1748" s="60"/>
    </row>
    <row r="1749" spans="1:11" x14ac:dyDescent="0.2">
      <c r="A1749" s="24" t="s">
        <v>340</v>
      </c>
      <c r="B1749" s="25" t="s">
        <v>341</v>
      </c>
      <c r="C1749" s="26"/>
      <c r="D1749" s="27" t="s">
        <v>342</v>
      </c>
      <c r="E1749" s="28" t="s">
        <v>343</v>
      </c>
      <c r="F1749" s="28" t="s">
        <v>344</v>
      </c>
      <c r="G1749" s="28" t="s">
        <v>345</v>
      </c>
      <c r="H1749" s="29" t="s">
        <v>346</v>
      </c>
      <c r="I1749" s="61" t="s">
        <v>347</v>
      </c>
      <c r="J1749" s="44"/>
      <c r="K1749" s="62" t="s">
        <v>348</v>
      </c>
    </row>
    <row r="1750" spans="1:11" x14ac:dyDescent="0.2">
      <c r="A1750" s="30" t="e">
        <f>+'CBT Wages'!#REF!</f>
        <v>#REF!</v>
      </c>
      <c r="B1750" s="31" t="e">
        <f>VLOOKUP($A1750,'CBT Wages'!$B$6:$AE$48,8,0)</f>
        <v>#REF!</v>
      </c>
      <c r="C1750" s="26"/>
      <c r="D1750" s="31" t="e">
        <f>VLOOKUP($A1750,'CBT Wages'!$B$6:$AE$48,9,0)</f>
        <v>#REF!</v>
      </c>
      <c r="E1750" s="31" t="e">
        <f>VLOOKUP($A1750,'CBT Wages'!$B$6:$AE$48,10,0)</f>
        <v>#REF!</v>
      </c>
      <c r="F1750" s="31" t="e">
        <f>VLOOKUP($A1750,'CBT Wages'!$B$6:$AE$48,14,0)</f>
        <v>#REF!</v>
      </c>
      <c r="G1750" s="32" t="e">
        <f>VLOOKUP($A1750,'CBT Wages'!$B$6:$AE$48,5,0)</f>
        <v>#REF!</v>
      </c>
      <c r="H1750" s="33" t="s">
        <v>349</v>
      </c>
      <c r="I1750" s="64">
        <v>0</v>
      </c>
      <c r="J1750" s="65"/>
      <c r="K1750" s="64">
        <v>0</v>
      </c>
    </row>
    <row r="1751" spans="1:11" x14ac:dyDescent="0.2">
      <c r="A1751" s="34" t="s">
        <v>350</v>
      </c>
      <c r="B1751" s="31" t="e">
        <f>VLOOKUP($A1750,'CBT Wages'!$B$6:$AE$48,3,0)</f>
        <v>#REF!</v>
      </c>
      <c r="C1751" s="21"/>
      <c r="D1751" s="21"/>
      <c r="E1751" s="35"/>
      <c r="F1751" s="35"/>
      <c r="G1751" s="35"/>
      <c r="H1751" s="213" t="s">
        <v>351</v>
      </c>
      <c r="I1751" s="187">
        <v>0</v>
      </c>
      <c r="J1751" s="206"/>
      <c r="K1751" s="187">
        <v>0</v>
      </c>
    </row>
    <row r="1752" spans="1:11" x14ac:dyDescent="0.2">
      <c r="A1752" s="36" t="s">
        <v>352</v>
      </c>
      <c r="B1752" s="27" t="e">
        <f>VLOOKUP($A1750,'CBT Wages'!$B$6:$AE$48,4,0)</f>
        <v>#REF!</v>
      </c>
      <c r="C1752" s="21"/>
      <c r="D1752" s="21"/>
      <c r="E1752" s="28" t="s">
        <v>322</v>
      </c>
      <c r="F1752" s="37" t="e">
        <f>VLOOKUP($A1750,'CBT OT'!$B$6:$O$429,9,0)</f>
        <v>#REF!</v>
      </c>
      <c r="G1752" s="38"/>
      <c r="H1752" s="194"/>
      <c r="I1752" s="188"/>
      <c r="J1752" s="207"/>
      <c r="K1752" s="188"/>
    </row>
    <row r="1753" spans="1:11" x14ac:dyDescent="0.2">
      <c r="A1753" s="39" t="s">
        <v>353</v>
      </c>
      <c r="B1753" s="40" t="e">
        <f>VLOOKUP($A1750,'CBT Wages'!$B$6:$AR$48,44,0)</f>
        <v>#REF!</v>
      </c>
      <c r="C1753" s="41"/>
      <c r="D1753" s="41"/>
      <c r="E1753" s="35" t="s">
        <v>354</v>
      </c>
      <c r="F1753" s="37" t="e">
        <f>VLOOKUP($A1750,'CBT OT'!$B$6:$V$429,16,0)</f>
        <v>#REF!</v>
      </c>
      <c r="G1753" s="42"/>
      <c r="H1753" s="43" t="s">
        <v>355</v>
      </c>
      <c r="I1753" s="66">
        <v>0</v>
      </c>
      <c r="J1753" s="67"/>
      <c r="K1753" s="66">
        <v>0</v>
      </c>
    </row>
    <row r="1754" spans="1:11" x14ac:dyDescent="0.2">
      <c r="A1754" s="169" t="s">
        <v>356</v>
      </c>
      <c r="B1754" s="197"/>
      <c r="C1754" s="198" t="s">
        <v>357</v>
      </c>
      <c r="D1754" s="192"/>
      <c r="E1754" s="45"/>
      <c r="F1754" s="199" t="s">
        <v>358</v>
      </c>
      <c r="G1754" s="192"/>
      <c r="H1754" s="200" t="s">
        <v>359</v>
      </c>
      <c r="I1754" s="201"/>
      <c r="J1754" s="175" t="s">
        <v>360</v>
      </c>
      <c r="K1754" s="176"/>
    </row>
    <row r="1755" spans="1:11" x14ac:dyDescent="0.2">
      <c r="A1755" s="46" t="s">
        <v>361</v>
      </c>
      <c r="B1755" s="47" t="e">
        <f>VLOOKUP($A1750,'CBT Wages'!$B$6:$AE$48,15,0)</f>
        <v>#REF!</v>
      </c>
      <c r="C1755" s="31" t="e">
        <f>VLOOKUP($A1750,'CBT Wages'!$B$6:$AE$48,20,0)</f>
        <v>#REF!</v>
      </c>
      <c r="D1755" s="48"/>
      <c r="E1755" s="49"/>
      <c r="F1755" s="177" t="e">
        <f>SUM(C1755:E1755)</f>
        <v>#REF!</v>
      </c>
      <c r="G1755" s="202"/>
      <c r="H1755" s="34" t="s">
        <v>362</v>
      </c>
      <c r="I1755" s="26" t="e">
        <f>VLOOKUP($A1750,'CBT Wages'!$B$6:$AE$48,29,0)</f>
        <v>#REF!</v>
      </c>
      <c r="J1755" s="203"/>
      <c r="K1755" s="180"/>
    </row>
    <row r="1756" spans="1:11" ht="14.25" x14ac:dyDescent="0.2">
      <c r="A1756" s="46" t="s">
        <v>363</v>
      </c>
      <c r="B1756" s="50" t="e">
        <f>VLOOKUP($A1750,'CBT Wages'!$B$6:$AE$48,16,0)</f>
        <v>#REF!</v>
      </c>
      <c r="C1756" s="51" t="e">
        <f>VLOOKUP($A1750,'CBT Wages'!$B$6:$AE$48,21,0)</f>
        <v>#REF!</v>
      </c>
      <c r="D1756" s="52"/>
      <c r="E1756" s="38"/>
      <c r="F1756" s="181" t="e">
        <f>SUM(C1756:E1756)</f>
        <v>#REF!</v>
      </c>
      <c r="G1756" s="204"/>
      <c r="H1756" s="36" t="s">
        <v>364</v>
      </c>
      <c r="I1756" s="68" t="e">
        <f>VLOOKUP($A1750,'CBT Wages'!$B$6:$AE$48,28,0)</f>
        <v>#REF!</v>
      </c>
      <c r="J1756" s="205" t="e">
        <f>F1763-I1763</f>
        <v>#REF!</v>
      </c>
      <c r="K1756" s="184"/>
    </row>
    <row r="1757" spans="1:11" x14ac:dyDescent="0.2">
      <c r="A1757" s="46" t="s">
        <v>365</v>
      </c>
      <c r="B1757" s="50" t="e">
        <f>VLOOKUP($A1750,'CBT Wages'!$B$6:$AE$48,17,0)</f>
        <v>#REF!</v>
      </c>
      <c r="C1757" s="51" t="e">
        <f>VLOOKUP($A1750,'CBT Wages'!$B$6:$AE$48,22,0)</f>
        <v>#REF!</v>
      </c>
      <c r="D1757" s="52"/>
      <c r="E1757" s="38"/>
      <c r="F1757" s="181" t="e">
        <f>SUM(C1757:E1757)</f>
        <v>#REF!</v>
      </c>
      <c r="G1757" s="204"/>
      <c r="H1757" s="36" t="s">
        <v>366</v>
      </c>
      <c r="I1757" s="68" t="e">
        <f>VLOOKUP($A1750,'CBT Wages'!$B$6:$AE$48,30,0)</f>
        <v>#REF!</v>
      </c>
      <c r="J1757" s="201" t="s">
        <v>367</v>
      </c>
      <c r="K1757" s="190"/>
    </row>
    <row r="1758" spans="1:11" x14ac:dyDescent="0.2">
      <c r="A1758" s="46" t="s">
        <v>368</v>
      </c>
      <c r="B1758" s="50">
        <v>0</v>
      </c>
      <c r="C1758" s="51">
        <v>0</v>
      </c>
      <c r="D1758" s="52"/>
      <c r="E1758" s="38"/>
      <c r="F1758" s="181">
        <f>SUM(D1758:E1758)</f>
        <v>0</v>
      </c>
      <c r="G1758" s="204"/>
      <c r="H1758" s="36" t="s">
        <v>369</v>
      </c>
      <c r="I1758" s="68"/>
      <c r="J1758" s="198"/>
      <c r="K1758" s="192"/>
    </row>
    <row r="1759" spans="1:11" x14ac:dyDescent="0.2">
      <c r="A1759" s="46" t="s">
        <v>370</v>
      </c>
      <c r="B1759" s="50" t="e">
        <f>VLOOKUP($A1750,'CBT Wages'!$B$6:$AE$48,18,0)</f>
        <v>#REF!</v>
      </c>
      <c r="C1759" s="51" t="e">
        <f>VLOOKUP($A1750,'CBT Wages'!$B$6:$AE$48,23,0)</f>
        <v>#REF!</v>
      </c>
      <c r="D1759" s="52"/>
      <c r="E1759" s="38"/>
      <c r="F1759" s="181" t="e">
        <f>SUM(C1759:E1759)</f>
        <v>#REF!</v>
      </c>
      <c r="G1759" s="204"/>
      <c r="H1759" s="36" t="s">
        <v>371</v>
      </c>
      <c r="I1759" s="68"/>
      <c r="J1759" s="198"/>
      <c r="K1759" s="192"/>
    </row>
    <row r="1760" spans="1:11" x14ac:dyDescent="0.2">
      <c r="A1760" s="46" t="s">
        <v>372</v>
      </c>
      <c r="B1760" s="53">
        <v>0</v>
      </c>
      <c r="C1760" s="51" t="e">
        <f>VLOOKUP($A1750,'CBT Wages'!$B$6:$AE$48,25,0)</f>
        <v>#REF!</v>
      </c>
      <c r="D1760" s="52"/>
      <c r="E1760" s="38"/>
      <c r="F1760" s="181" t="e">
        <f>SUM(C1760:E1760)</f>
        <v>#REF!</v>
      </c>
      <c r="G1760" s="204"/>
      <c r="H1760" s="51"/>
      <c r="I1760" s="68"/>
      <c r="J1760" s="198"/>
      <c r="K1760" s="192"/>
    </row>
    <row r="1761" spans="1:11" x14ac:dyDescent="0.2">
      <c r="A1761" s="46" t="s">
        <v>374</v>
      </c>
      <c r="B1761" s="53">
        <v>0</v>
      </c>
      <c r="C1761" s="51" t="e">
        <f>VLOOKUP($A1750,'CBT Wages'!$B$6:$AE$48,26,0)</f>
        <v>#REF!</v>
      </c>
      <c r="D1761" s="52"/>
      <c r="E1761" s="38"/>
      <c r="F1761" s="181" t="e">
        <f>SUM(C1761:E1761)</f>
        <v>#REF!</v>
      </c>
      <c r="G1761" s="204"/>
      <c r="H1761" s="51"/>
      <c r="I1761" s="68"/>
      <c r="J1761" s="198"/>
      <c r="K1761" s="192"/>
    </row>
    <row r="1762" spans="1:11" x14ac:dyDescent="0.2">
      <c r="A1762" s="54" t="s">
        <v>375</v>
      </c>
      <c r="B1762" s="55"/>
      <c r="C1762" s="185"/>
      <c r="D1762" s="186"/>
      <c r="E1762" s="42"/>
      <c r="F1762" s="185">
        <f>SUM(D1762:E1762)</f>
        <v>0</v>
      </c>
      <c r="G1762" s="208"/>
      <c r="H1762" s="40"/>
      <c r="I1762" s="69"/>
      <c r="J1762" s="212"/>
      <c r="K1762" s="194"/>
    </row>
    <row r="1763" spans="1:11" x14ac:dyDescent="0.2">
      <c r="A1763" s="56" t="s">
        <v>320</v>
      </c>
      <c r="B1763" s="57" t="e">
        <f>SUM(B1755:B1762)</f>
        <v>#REF!</v>
      </c>
      <c r="C1763" s="209" t="e">
        <f>SUM(C1755:D1762)</f>
        <v>#REF!</v>
      </c>
      <c r="D1763" s="210"/>
      <c r="E1763" s="58"/>
      <c r="F1763" s="209" t="e">
        <f>SUM(F1755:F1762)+F1753</f>
        <v>#REF!</v>
      </c>
      <c r="G1763" s="211">
        <f t="shared" ref="G1763" si="105">SUM(G1755:G1762)</f>
        <v>0</v>
      </c>
      <c r="H1763" s="59"/>
      <c r="I1763" s="70" t="e">
        <f>SUM(I1755:I1762)</f>
        <v>#REF!</v>
      </c>
      <c r="J1763" s="57" t="s">
        <v>376</v>
      </c>
      <c r="K1763" s="57" t="e">
        <f>VLOOKUP($A1750,'CBT Wages'!$B$6:$AF$48,6,0)</f>
        <v>#REF!</v>
      </c>
    </row>
    <row r="1765" spans="1:11" ht="15.75" x14ac:dyDescent="0.2">
      <c r="A1765" s="20" t="s">
        <v>337</v>
      </c>
      <c r="B1765" s="21"/>
      <c r="C1765" s="21"/>
      <c r="D1765" s="21"/>
      <c r="E1765" s="167" t="str">
        <f>+$E$1</f>
        <v>Salary Slip Oct 2019</v>
      </c>
      <c r="F1765" s="167"/>
      <c r="G1765" s="167"/>
      <c r="H1765" s="167"/>
      <c r="I1765" s="167"/>
      <c r="J1765" s="167"/>
      <c r="K1765" s="168"/>
    </row>
    <row r="1766" spans="1:11" x14ac:dyDescent="0.2">
      <c r="A1766" s="22"/>
      <c r="C1766" s="23" t="s">
        <v>339</v>
      </c>
      <c r="E1766" s="23"/>
      <c r="F1766" s="23"/>
      <c r="G1766" s="23"/>
      <c r="H1766" s="23"/>
      <c r="I1766" s="23"/>
      <c r="J1766" s="23"/>
      <c r="K1766" s="60"/>
    </row>
    <row r="1767" spans="1:11" x14ac:dyDescent="0.2">
      <c r="A1767" s="24" t="s">
        <v>340</v>
      </c>
      <c r="B1767" s="25" t="s">
        <v>341</v>
      </c>
      <c r="C1767" s="26"/>
      <c r="D1767" s="27" t="s">
        <v>342</v>
      </c>
      <c r="E1767" s="28" t="s">
        <v>343</v>
      </c>
      <c r="F1767" s="28" t="s">
        <v>344</v>
      </c>
      <c r="G1767" s="28" t="s">
        <v>345</v>
      </c>
      <c r="H1767" s="29" t="s">
        <v>346</v>
      </c>
      <c r="I1767" s="61" t="s">
        <v>347</v>
      </c>
      <c r="J1767" s="44"/>
      <c r="K1767" s="62" t="s">
        <v>348</v>
      </c>
    </row>
    <row r="1768" spans="1:11" x14ac:dyDescent="0.2">
      <c r="A1768" s="30" t="e">
        <f>+'CBT Wages'!#REF!</f>
        <v>#REF!</v>
      </c>
      <c r="B1768" s="31" t="e">
        <f>VLOOKUP($A1768,'CBT Wages'!$B$6:$AE$48,8,0)</f>
        <v>#REF!</v>
      </c>
      <c r="C1768" s="26"/>
      <c r="D1768" s="31" t="e">
        <f>VLOOKUP($A1768,'CBT Wages'!$B$6:$AE$48,9,0)</f>
        <v>#REF!</v>
      </c>
      <c r="E1768" s="31" t="e">
        <f>VLOOKUP($A1768,'CBT Wages'!$B$6:$AE$48,10,0)</f>
        <v>#REF!</v>
      </c>
      <c r="F1768" s="31" t="e">
        <f>VLOOKUP($A1768,'CBT Wages'!$B$6:$AE$48,14,0)</f>
        <v>#REF!</v>
      </c>
      <c r="G1768" s="32" t="e">
        <f>VLOOKUP($A1768,'CBT Wages'!$B$6:$AE$48,5,0)</f>
        <v>#REF!</v>
      </c>
      <c r="H1768" s="33" t="s">
        <v>349</v>
      </c>
      <c r="I1768" s="64">
        <v>0</v>
      </c>
      <c r="J1768" s="65"/>
      <c r="K1768" s="64">
        <v>0</v>
      </c>
    </row>
    <row r="1769" spans="1:11" x14ac:dyDescent="0.2">
      <c r="A1769" s="34" t="s">
        <v>350</v>
      </c>
      <c r="B1769" s="31" t="e">
        <f>VLOOKUP($A1768,'CBT Wages'!$B$6:$AE$48,3,0)</f>
        <v>#REF!</v>
      </c>
      <c r="C1769" s="21"/>
      <c r="D1769" s="21"/>
      <c r="E1769" s="35"/>
      <c r="F1769" s="35"/>
      <c r="G1769" s="35"/>
      <c r="H1769" s="213" t="s">
        <v>351</v>
      </c>
      <c r="I1769" s="187">
        <v>0</v>
      </c>
      <c r="J1769" s="206"/>
      <c r="K1769" s="187">
        <v>0</v>
      </c>
    </row>
    <row r="1770" spans="1:11" x14ac:dyDescent="0.2">
      <c r="A1770" s="36" t="s">
        <v>352</v>
      </c>
      <c r="B1770" s="27" t="e">
        <f>VLOOKUP($A1768,'CBT Wages'!$B$6:$AE$48,4,0)</f>
        <v>#REF!</v>
      </c>
      <c r="C1770" s="21"/>
      <c r="D1770" s="21"/>
      <c r="E1770" s="28" t="s">
        <v>322</v>
      </c>
      <c r="F1770" s="37" t="e">
        <f>VLOOKUP($A1768,'CBT OT'!$B$6:$O$429,9,0)</f>
        <v>#REF!</v>
      </c>
      <c r="G1770" s="38"/>
      <c r="H1770" s="194"/>
      <c r="I1770" s="188"/>
      <c r="J1770" s="207"/>
      <c r="K1770" s="188"/>
    </row>
    <row r="1771" spans="1:11" x14ac:dyDescent="0.2">
      <c r="A1771" s="39" t="s">
        <v>353</v>
      </c>
      <c r="B1771" s="40" t="e">
        <f>VLOOKUP($A1768,'CBT Wages'!$B$6:$AR$48,44,0)</f>
        <v>#REF!</v>
      </c>
      <c r="C1771" s="41"/>
      <c r="D1771" s="41"/>
      <c r="E1771" s="35" t="s">
        <v>354</v>
      </c>
      <c r="F1771" s="37" t="e">
        <f>VLOOKUP($A1768,'CBT OT'!$B$6:$V$429,16,0)</f>
        <v>#REF!</v>
      </c>
      <c r="G1771" s="42"/>
      <c r="H1771" s="43" t="s">
        <v>355</v>
      </c>
      <c r="I1771" s="66">
        <v>0</v>
      </c>
      <c r="J1771" s="67"/>
      <c r="K1771" s="66">
        <v>0</v>
      </c>
    </row>
    <row r="1772" spans="1:11" x14ac:dyDescent="0.2">
      <c r="A1772" s="169" t="s">
        <v>356</v>
      </c>
      <c r="B1772" s="197"/>
      <c r="C1772" s="198" t="s">
        <v>357</v>
      </c>
      <c r="D1772" s="192"/>
      <c r="E1772" s="45"/>
      <c r="F1772" s="199" t="s">
        <v>358</v>
      </c>
      <c r="G1772" s="192"/>
      <c r="H1772" s="200" t="s">
        <v>359</v>
      </c>
      <c r="I1772" s="201"/>
      <c r="J1772" s="175" t="s">
        <v>360</v>
      </c>
      <c r="K1772" s="176"/>
    </row>
    <row r="1773" spans="1:11" x14ac:dyDescent="0.2">
      <c r="A1773" s="46" t="s">
        <v>361</v>
      </c>
      <c r="B1773" s="47" t="e">
        <f>VLOOKUP($A1768,'CBT Wages'!$B$6:$AE$48,15,0)</f>
        <v>#REF!</v>
      </c>
      <c r="C1773" s="31" t="e">
        <f>VLOOKUP($A1768,'CBT Wages'!$B$6:$AE$48,20,0)</f>
        <v>#REF!</v>
      </c>
      <c r="D1773" s="48"/>
      <c r="E1773" s="49"/>
      <c r="F1773" s="177" t="e">
        <f>SUM(C1773:E1773)</f>
        <v>#REF!</v>
      </c>
      <c r="G1773" s="202"/>
      <c r="H1773" s="34" t="s">
        <v>362</v>
      </c>
      <c r="I1773" s="26" t="e">
        <f>VLOOKUP($A1768,'CBT Wages'!$B$6:$AE$48,29,0)</f>
        <v>#REF!</v>
      </c>
      <c r="J1773" s="203"/>
      <c r="K1773" s="180"/>
    </row>
    <row r="1774" spans="1:11" ht="14.25" x14ac:dyDescent="0.2">
      <c r="A1774" s="46" t="s">
        <v>363</v>
      </c>
      <c r="B1774" s="50" t="e">
        <f>VLOOKUP($A1768,'CBT Wages'!$B$6:$AE$48,16,0)</f>
        <v>#REF!</v>
      </c>
      <c r="C1774" s="51" t="e">
        <f>VLOOKUP($A1768,'CBT Wages'!$B$6:$AE$48,21,0)</f>
        <v>#REF!</v>
      </c>
      <c r="D1774" s="52"/>
      <c r="E1774" s="38"/>
      <c r="F1774" s="181" t="e">
        <f>SUM(C1774:E1774)</f>
        <v>#REF!</v>
      </c>
      <c r="G1774" s="204"/>
      <c r="H1774" s="36" t="s">
        <v>364</v>
      </c>
      <c r="I1774" s="68" t="e">
        <f>VLOOKUP($A1768,'CBT Wages'!$B$6:$AE$48,28,0)</f>
        <v>#REF!</v>
      </c>
      <c r="J1774" s="205" t="e">
        <f>F1781-I1781</f>
        <v>#REF!</v>
      </c>
      <c r="K1774" s="184"/>
    </row>
    <row r="1775" spans="1:11" x14ac:dyDescent="0.2">
      <c r="A1775" s="46" t="s">
        <v>365</v>
      </c>
      <c r="B1775" s="50" t="e">
        <f>VLOOKUP($A1768,'CBT Wages'!$B$6:$AE$48,17,0)</f>
        <v>#REF!</v>
      </c>
      <c r="C1775" s="51" t="e">
        <f>VLOOKUP($A1768,'CBT Wages'!$B$6:$AE$48,22,0)</f>
        <v>#REF!</v>
      </c>
      <c r="D1775" s="52"/>
      <c r="E1775" s="38"/>
      <c r="F1775" s="181" t="e">
        <f>SUM(C1775:E1775)</f>
        <v>#REF!</v>
      </c>
      <c r="G1775" s="204"/>
      <c r="H1775" s="36" t="s">
        <v>366</v>
      </c>
      <c r="I1775" s="68" t="e">
        <f>VLOOKUP($A1768,'CBT Wages'!$B$6:$AE$48,30,0)</f>
        <v>#REF!</v>
      </c>
      <c r="J1775" s="201" t="s">
        <v>367</v>
      </c>
      <c r="K1775" s="190"/>
    </row>
    <row r="1776" spans="1:11" x14ac:dyDescent="0.2">
      <c r="A1776" s="46" t="s">
        <v>368</v>
      </c>
      <c r="B1776" s="50">
        <v>0</v>
      </c>
      <c r="C1776" s="51">
        <v>0</v>
      </c>
      <c r="D1776" s="52"/>
      <c r="E1776" s="38"/>
      <c r="F1776" s="181">
        <f>SUM(D1776:E1776)</f>
        <v>0</v>
      </c>
      <c r="G1776" s="204"/>
      <c r="H1776" s="36" t="s">
        <v>369</v>
      </c>
      <c r="I1776" s="68"/>
      <c r="J1776" s="198"/>
      <c r="K1776" s="192"/>
    </row>
    <row r="1777" spans="1:11" x14ac:dyDescent="0.2">
      <c r="A1777" s="46" t="s">
        <v>370</v>
      </c>
      <c r="B1777" s="50" t="e">
        <f>VLOOKUP($A1768,'CBT Wages'!$B$6:$AE$48,18,0)</f>
        <v>#REF!</v>
      </c>
      <c r="C1777" s="51" t="e">
        <f>VLOOKUP($A1768,'CBT Wages'!$B$6:$AE$48,23,0)</f>
        <v>#REF!</v>
      </c>
      <c r="D1777" s="52"/>
      <c r="E1777" s="38"/>
      <c r="F1777" s="181" t="e">
        <f>SUM(C1777:E1777)</f>
        <v>#REF!</v>
      </c>
      <c r="G1777" s="204"/>
      <c r="H1777" s="36" t="s">
        <v>371</v>
      </c>
      <c r="I1777" s="68"/>
      <c r="J1777" s="198"/>
      <c r="K1777" s="192"/>
    </row>
    <row r="1778" spans="1:11" x14ac:dyDescent="0.2">
      <c r="A1778" s="46" t="s">
        <v>372</v>
      </c>
      <c r="B1778" s="53">
        <v>0</v>
      </c>
      <c r="C1778" s="51" t="e">
        <f>VLOOKUP($A1768,'CBT Wages'!$B$6:$AE$48,25,0)</f>
        <v>#REF!</v>
      </c>
      <c r="D1778" s="52"/>
      <c r="E1778" s="38"/>
      <c r="F1778" s="181" t="e">
        <f>SUM(C1778:E1778)</f>
        <v>#REF!</v>
      </c>
      <c r="G1778" s="204"/>
      <c r="H1778" s="51"/>
      <c r="I1778" s="68"/>
      <c r="J1778" s="198"/>
      <c r="K1778" s="192"/>
    </row>
    <row r="1779" spans="1:11" x14ac:dyDescent="0.2">
      <c r="A1779" s="46" t="s">
        <v>374</v>
      </c>
      <c r="B1779" s="53">
        <v>0</v>
      </c>
      <c r="C1779" s="51" t="e">
        <f>VLOOKUP($A1768,'CBT Wages'!$B$6:$AE$48,26,0)</f>
        <v>#REF!</v>
      </c>
      <c r="D1779" s="52"/>
      <c r="E1779" s="38"/>
      <c r="F1779" s="181" t="e">
        <f>SUM(C1779:E1779)</f>
        <v>#REF!</v>
      </c>
      <c r="G1779" s="204"/>
      <c r="H1779" s="51"/>
      <c r="I1779" s="68"/>
      <c r="J1779" s="198"/>
      <c r="K1779" s="192"/>
    </row>
    <row r="1780" spans="1:11" x14ac:dyDescent="0.2">
      <c r="A1780" s="54" t="s">
        <v>375</v>
      </c>
      <c r="B1780" s="55"/>
      <c r="C1780" s="185"/>
      <c r="D1780" s="186"/>
      <c r="E1780" s="42"/>
      <c r="F1780" s="185">
        <f>SUM(D1780:E1780)</f>
        <v>0</v>
      </c>
      <c r="G1780" s="208"/>
      <c r="H1780" s="40"/>
      <c r="I1780" s="69"/>
      <c r="J1780" s="212"/>
      <c r="K1780" s="194"/>
    </row>
    <row r="1781" spans="1:11" x14ac:dyDescent="0.2">
      <c r="A1781" s="56" t="s">
        <v>320</v>
      </c>
      <c r="B1781" s="57" t="e">
        <f>SUM(B1773:B1780)</f>
        <v>#REF!</v>
      </c>
      <c r="C1781" s="209" t="e">
        <f>SUM(C1773:D1780)</f>
        <v>#REF!</v>
      </c>
      <c r="D1781" s="210"/>
      <c r="E1781" s="58"/>
      <c r="F1781" s="209" t="e">
        <f>SUM(F1773:F1780)+F1771</f>
        <v>#REF!</v>
      </c>
      <c r="G1781" s="211">
        <f t="shared" ref="G1781" si="106">SUM(G1773:G1780)</f>
        <v>0</v>
      </c>
      <c r="H1781" s="59"/>
      <c r="I1781" s="70" t="e">
        <f>SUM(I1773:I1780)</f>
        <v>#REF!</v>
      </c>
      <c r="J1781" s="57" t="s">
        <v>376</v>
      </c>
      <c r="K1781" s="57" t="e">
        <f>VLOOKUP($A1768,'CBT Wages'!$B$6:$AF$48,6,0)</f>
        <v>#REF!</v>
      </c>
    </row>
    <row r="1783" spans="1:11" ht="15.75" x14ac:dyDescent="0.2">
      <c r="A1783" s="20" t="s">
        <v>337</v>
      </c>
      <c r="B1783" s="21"/>
      <c r="C1783" s="21"/>
      <c r="D1783" s="21"/>
      <c r="E1783" s="167" t="str">
        <f>+$E$1</f>
        <v>Salary Slip Oct 2019</v>
      </c>
      <c r="F1783" s="167"/>
      <c r="G1783" s="167"/>
      <c r="H1783" s="167"/>
      <c r="I1783" s="167"/>
      <c r="J1783" s="167"/>
      <c r="K1783" s="168"/>
    </row>
    <row r="1784" spans="1:11" x14ac:dyDescent="0.2">
      <c r="A1784" s="22"/>
      <c r="C1784" s="23" t="s">
        <v>339</v>
      </c>
      <c r="E1784" s="23"/>
      <c r="F1784" s="23"/>
      <c r="G1784" s="23"/>
      <c r="H1784" s="23"/>
      <c r="I1784" s="23"/>
      <c r="J1784" s="23"/>
      <c r="K1784" s="60"/>
    </row>
    <row r="1785" spans="1:11" x14ac:dyDescent="0.2">
      <c r="A1785" s="24" t="s">
        <v>340</v>
      </c>
      <c r="B1785" s="25" t="s">
        <v>341</v>
      </c>
      <c r="C1785" s="26"/>
      <c r="D1785" s="27" t="s">
        <v>342</v>
      </c>
      <c r="E1785" s="28" t="s">
        <v>343</v>
      </c>
      <c r="F1785" s="28" t="s">
        <v>344</v>
      </c>
      <c r="G1785" s="28" t="s">
        <v>345</v>
      </c>
      <c r="H1785" s="29" t="s">
        <v>346</v>
      </c>
      <c r="I1785" s="61" t="s">
        <v>347</v>
      </c>
      <c r="J1785" s="44"/>
      <c r="K1785" s="62" t="s">
        <v>348</v>
      </c>
    </row>
    <row r="1786" spans="1:11" x14ac:dyDescent="0.2">
      <c r="A1786" s="30" t="e">
        <f>+'CBT Wages'!#REF!</f>
        <v>#REF!</v>
      </c>
      <c r="B1786" s="31" t="e">
        <f>VLOOKUP($A1786,'CBT Wages'!$B$6:$AE$48,8,0)</f>
        <v>#REF!</v>
      </c>
      <c r="C1786" s="26"/>
      <c r="D1786" s="31" t="e">
        <f>VLOOKUP($A1786,'CBT Wages'!$B$6:$AE$48,9,0)</f>
        <v>#REF!</v>
      </c>
      <c r="E1786" s="31" t="e">
        <f>VLOOKUP($A1786,'CBT Wages'!$B$6:$AE$48,10,0)</f>
        <v>#REF!</v>
      </c>
      <c r="F1786" s="31" t="e">
        <f>VLOOKUP($A1786,'CBT Wages'!$B$6:$AE$48,14,0)</f>
        <v>#REF!</v>
      </c>
      <c r="G1786" s="32" t="e">
        <f>VLOOKUP($A1786,'CBT Wages'!$B$6:$AE$48,5,0)</f>
        <v>#REF!</v>
      </c>
      <c r="H1786" s="33" t="s">
        <v>349</v>
      </c>
      <c r="I1786" s="64">
        <v>0</v>
      </c>
      <c r="J1786" s="65"/>
      <c r="K1786" s="64">
        <v>0</v>
      </c>
    </row>
    <row r="1787" spans="1:11" x14ac:dyDescent="0.2">
      <c r="A1787" s="34" t="s">
        <v>350</v>
      </c>
      <c r="B1787" s="31" t="e">
        <f>VLOOKUP($A1786,'CBT Wages'!$B$6:$AE$48,3,0)</f>
        <v>#REF!</v>
      </c>
      <c r="C1787" s="21"/>
      <c r="D1787" s="21"/>
      <c r="E1787" s="35"/>
      <c r="F1787" s="35"/>
      <c r="G1787" s="35"/>
      <c r="H1787" s="213" t="s">
        <v>351</v>
      </c>
      <c r="I1787" s="187">
        <v>0</v>
      </c>
      <c r="J1787" s="206"/>
      <c r="K1787" s="187">
        <v>0</v>
      </c>
    </row>
    <row r="1788" spans="1:11" x14ac:dyDescent="0.2">
      <c r="A1788" s="36" t="s">
        <v>352</v>
      </c>
      <c r="B1788" s="27" t="e">
        <f>VLOOKUP($A1786,'CBT Wages'!$B$6:$AE$48,4,0)</f>
        <v>#REF!</v>
      </c>
      <c r="C1788" s="21"/>
      <c r="D1788" s="21"/>
      <c r="E1788" s="28" t="s">
        <v>322</v>
      </c>
      <c r="F1788" s="37" t="e">
        <f>VLOOKUP($A1786,'CBT OT'!$B$6:$O$429,9,0)</f>
        <v>#REF!</v>
      </c>
      <c r="G1788" s="38"/>
      <c r="H1788" s="194"/>
      <c r="I1788" s="188"/>
      <c r="J1788" s="207"/>
      <c r="K1788" s="188"/>
    </row>
    <row r="1789" spans="1:11" x14ac:dyDescent="0.2">
      <c r="A1789" s="39" t="s">
        <v>353</v>
      </c>
      <c r="B1789" s="40" t="e">
        <f>VLOOKUP($A1786,'CBT Wages'!$B$6:$AR$48,44,0)</f>
        <v>#REF!</v>
      </c>
      <c r="C1789" s="41"/>
      <c r="D1789" s="41"/>
      <c r="E1789" s="35" t="s">
        <v>354</v>
      </c>
      <c r="F1789" s="37" t="e">
        <f>VLOOKUP($A1786,'CBT OT'!$B$6:$V$429,16,0)</f>
        <v>#REF!</v>
      </c>
      <c r="G1789" s="42"/>
      <c r="H1789" s="43" t="s">
        <v>355</v>
      </c>
      <c r="I1789" s="66">
        <v>0</v>
      </c>
      <c r="J1789" s="67"/>
      <c r="K1789" s="66">
        <v>0</v>
      </c>
    </row>
    <row r="1790" spans="1:11" x14ac:dyDescent="0.2">
      <c r="A1790" s="169" t="s">
        <v>356</v>
      </c>
      <c r="B1790" s="197"/>
      <c r="C1790" s="198" t="s">
        <v>357</v>
      </c>
      <c r="D1790" s="192"/>
      <c r="E1790" s="45"/>
      <c r="F1790" s="199" t="s">
        <v>358</v>
      </c>
      <c r="G1790" s="192"/>
      <c r="H1790" s="200" t="s">
        <v>359</v>
      </c>
      <c r="I1790" s="201"/>
      <c r="J1790" s="175" t="s">
        <v>360</v>
      </c>
      <c r="K1790" s="176"/>
    </row>
    <row r="1791" spans="1:11" x14ac:dyDescent="0.2">
      <c r="A1791" s="46" t="s">
        <v>361</v>
      </c>
      <c r="B1791" s="47" t="e">
        <f>VLOOKUP($A1786,'CBT Wages'!$B$6:$AE$48,15,0)</f>
        <v>#REF!</v>
      </c>
      <c r="C1791" s="31" t="e">
        <f>VLOOKUP($A1786,'CBT Wages'!$B$6:$AE$48,20,0)</f>
        <v>#REF!</v>
      </c>
      <c r="D1791" s="48"/>
      <c r="E1791" s="49"/>
      <c r="F1791" s="177" t="e">
        <f>SUM(C1791:E1791)</f>
        <v>#REF!</v>
      </c>
      <c r="G1791" s="202"/>
      <c r="H1791" s="34" t="s">
        <v>362</v>
      </c>
      <c r="I1791" s="26" t="e">
        <f>VLOOKUP($A1786,'CBT Wages'!$B$6:$AE$48,29,0)</f>
        <v>#REF!</v>
      </c>
      <c r="J1791" s="203"/>
      <c r="K1791" s="180"/>
    </row>
    <row r="1792" spans="1:11" ht="14.25" x14ac:dyDescent="0.2">
      <c r="A1792" s="46" t="s">
        <v>363</v>
      </c>
      <c r="B1792" s="50" t="e">
        <f>VLOOKUP($A1786,'CBT Wages'!$B$6:$AE$48,16,0)</f>
        <v>#REF!</v>
      </c>
      <c r="C1792" s="51" t="e">
        <f>VLOOKUP($A1786,'CBT Wages'!$B$6:$AE$48,21,0)</f>
        <v>#REF!</v>
      </c>
      <c r="D1792" s="52"/>
      <c r="E1792" s="38"/>
      <c r="F1792" s="181" t="e">
        <f>SUM(C1792:E1792)</f>
        <v>#REF!</v>
      </c>
      <c r="G1792" s="204"/>
      <c r="H1792" s="36" t="s">
        <v>364</v>
      </c>
      <c r="I1792" s="68" t="e">
        <f>VLOOKUP($A1786,'CBT Wages'!$B$6:$AE$48,28,0)</f>
        <v>#REF!</v>
      </c>
      <c r="J1792" s="205" t="e">
        <f>F1799-I1799</f>
        <v>#REF!</v>
      </c>
      <c r="K1792" s="184"/>
    </row>
    <row r="1793" spans="1:11" x14ac:dyDescent="0.2">
      <c r="A1793" s="46" t="s">
        <v>365</v>
      </c>
      <c r="B1793" s="50" t="e">
        <f>VLOOKUP($A1786,'CBT Wages'!$B$6:$AE$48,17,0)</f>
        <v>#REF!</v>
      </c>
      <c r="C1793" s="51" t="e">
        <f>VLOOKUP($A1786,'CBT Wages'!$B$6:$AE$48,22,0)</f>
        <v>#REF!</v>
      </c>
      <c r="D1793" s="52"/>
      <c r="E1793" s="38"/>
      <c r="F1793" s="181" t="e">
        <f>SUM(C1793:E1793)</f>
        <v>#REF!</v>
      </c>
      <c r="G1793" s="204"/>
      <c r="H1793" s="36" t="s">
        <v>366</v>
      </c>
      <c r="I1793" s="68" t="e">
        <f>VLOOKUP($A1786,'CBT Wages'!$B$6:$AE$48,30,0)</f>
        <v>#REF!</v>
      </c>
      <c r="J1793" s="201" t="s">
        <v>367</v>
      </c>
      <c r="K1793" s="190"/>
    </row>
    <row r="1794" spans="1:11" x14ac:dyDescent="0.2">
      <c r="A1794" s="46" t="s">
        <v>368</v>
      </c>
      <c r="B1794" s="50">
        <v>0</v>
      </c>
      <c r="C1794" s="51">
        <v>0</v>
      </c>
      <c r="D1794" s="52"/>
      <c r="E1794" s="38"/>
      <c r="F1794" s="181">
        <f>SUM(D1794:E1794)</f>
        <v>0</v>
      </c>
      <c r="G1794" s="204"/>
      <c r="H1794" s="36" t="s">
        <v>369</v>
      </c>
      <c r="I1794" s="68"/>
      <c r="J1794" s="198"/>
      <c r="K1794" s="192"/>
    </row>
    <row r="1795" spans="1:11" x14ac:dyDescent="0.2">
      <c r="A1795" s="46" t="s">
        <v>370</v>
      </c>
      <c r="B1795" s="50" t="e">
        <f>VLOOKUP($A1786,'CBT Wages'!$B$6:$AE$48,18,0)</f>
        <v>#REF!</v>
      </c>
      <c r="C1795" s="51" t="e">
        <f>VLOOKUP($A1786,'CBT Wages'!$B$6:$AE$48,23,0)</f>
        <v>#REF!</v>
      </c>
      <c r="D1795" s="52"/>
      <c r="E1795" s="38"/>
      <c r="F1795" s="181" t="e">
        <f>SUM(C1795:E1795)</f>
        <v>#REF!</v>
      </c>
      <c r="G1795" s="204"/>
      <c r="H1795" s="36" t="s">
        <v>371</v>
      </c>
      <c r="I1795" s="68"/>
      <c r="J1795" s="198"/>
      <c r="K1795" s="192"/>
    </row>
    <row r="1796" spans="1:11" x14ac:dyDescent="0.2">
      <c r="A1796" s="46" t="s">
        <v>372</v>
      </c>
      <c r="B1796" s="53">
        <v>0</v>
      </c>
      <c r="C1796" s="51" t="e">
        <f>VLOOKUP($A1786,'CBT Wages'!$B$6:$AE$48,25,0)</f>
        <v>#REF!</v>
      </c>
      <c r="D1796" s="52"/>
      <c r="E1796" s="38"/>
      <c r="F1796" s="181" t="e">
        <f>SUM(C1796:E1796)</f>
        <v>#REF!</v>
      </c>
      <c r="G1796" s="204"/>
      <c r="H1796" s="51"/>
      <c r="I1796" s="68"/>
      <c r="J1796" s="198"/>
      <c r="K1796" s="192"/>
    </row>
    <row r="1797" spans="1:11" x14ac:dyDescent="0.2">
      <c r="A1797" s="46" t="s">
        <v>374</v>
      </c>
      <c r="B1797" s="53">
        <v>0</v>
      </c>
      <c r="C1797" s="51" t="e">
        <f>VLOOKUP($A1786,'CBT Wages'!$B$6:$AE$48,26,0)</f>
        <v>#REF!</v>
      </c>
      <c r="D1797" s="52"/>
      <c r="E1797" s="38"/>
      <c r="F1797" s="181" t="e">
        <f>SUM(C1797:E1797)</f>
        <v>#REF!</v>
      </c>
      <c r="G1797" s="204"/>
      <c r="H1797" s="51"/>
      <c r="I1797" s="68"/>
      <c r="J1797" s="198"/>
      <c r="K1797" s="192"/>
    </row>
    <row r="1798" spans="1:11" x14ac:dyDescent="0.2">
      <c r="A1798" s="54" t="s">
        <v>375</v>
      </c>
      <c r="B1798" s="55"/>
      <c r="C1798" s="185"/>
      <c r="D1798" s="186"/>
      <c r="E1798" s="42"/>
      <c r="F1798" s="185">
        <f>SUM(D1798:E1798)</f>
        <v>0</v>
      </c>
      <c r="G1798" s="208"/>
      <c r="H1798" s="40"/>
      <c r="I1798" s="69"/>
      <c r="J1798" s="212"/>
      <c r="K1798" s="194"/>
    </row>
    <row r="1799" spans="1:11" x14ac:dyDescent="0.2">
      <c r="A1799" s="56" t="s">
        <v>320</v>
      </c>
      <c r="B1799" s="57" t="e">
        <f>SUM(B1791:B1798)</f>
        <v>#REF!</v>
      </c>
      <c r="C1799" s="209" t="e">
        <f>SUM(C1791:D1798)</f>
        <v>#REF!</v>
      </c>
      <c r="D1799" s="210"/>
      <c r="E1799" s="58"/>
      <c r="F1799" s="209" t="e">
        <f>SUM(F1791:F1798)+F1789</f>
        <v>#REF!</v>
      </c>
      <c r="G1799" s="211">
        <f t="shared" ref="G1799" si="107">SUM(G1791:G1798)</f>
        <v>0</v>
      </c>
      <c r="H1799" s="59"/>
      <c r="I1799" s="70" t="e">
        <f>SUM(I1791:I1798)</f>
        <v>#REF!</v>
      </c>
      <c r="J1799" s="57" t="s">
        <v>376</v>
      </c>
      <c r="K1799" s="57" t="e">
        <f>VLOOKUP($A1786,'CBT Wages'!$B$6:$AF$48,6,0)</f>
        <v>#REF!</v>
      </c>
    </row>
    <row r="1801" spans="1:11" ht="15.75" x14ac:dyDescent="0.2">
      <c r="A1801" s="20" t="s">
        <v>337</v>
      </c>
      <c r="B1801" s="21"/>
      <c r="C1801" s="21"/>
      <c r="D1801" s="21"/>
      <c r="E1801" s="167" t="str">
        <f>+$E$1</f>
        <v>Salary Slip Oct 2019</v>
      </c>
      <c r="F1801" s="167"/>
      <c r="G1801" s="167"/>
      <c r="H1801" s="167"/>
      <c r="I1801" s="167"/>
      <c r="J1801" s="167"/>
      <c r="K1801" s="168"/>
    </row>
    <row r="1802" spans="1:11" x14ac:dyDescent="0.2">
      <c r="A1802" s="22"/>
      <c r="C1802" s="23" t="s">
        <v>339</v>
      </c>
      <c r="E1802" s="23"/>
      <c r="F1802" s="23"/>
      <c r="G1802" s="23"/>
      <c r="H1802" s="23"/>
      <c r="I1802" s="23"/>
      <c r="J1802" s="23"/>
      <c r="K1802" s="60"/>
    </row>
    <row r="1803" spans="1:11" x14ac:dyDescent="0.2">
      <c r="A1803" s="24" t="s">
        <v>340</v>
      </c>
      <c r="B1803" s="25" t="s">
        <v>341</v>
      </c>
      <c r="C1803" s="26"/>
      <c r="D1803" s="27" t="s">
        <v>342</v>
      </c>
      <c r="E1803" s="28" t="s">
        <v>343</v>
      </c>
      <c r="F1803" s="28" t="s">
        <v>344</v>
      </c>
      <c r="G1803" s="28" t="s">
        <v>345</v>
      </c>
      <c r="H1803" s="29" t="s">
        <v>346</v>
      </c>
      <c r="I1803" s="61" t="s">
        <v>347</v>
      </c>
      <c r="J1803" s="44"/>
      <c r="K1803" s="62" t="s">
        <v>348</v>
      </c>
    </row>
    <row r="1804" spans="1:11" x14ac:dyDescent="0.2">
      <c r="A1804" s="30" t="e">
        <f>+'CBT Wages'!#REF!</f>
        <v>#REF!</v>
      </c>
      <c r="B1804" s="31" t="e">
        <f>VLOOKUP($A1804,'CBT Wages'!$B$6:$AE$48,8,0)</f>
        <v>#REF!</v>
      </c>
      <c r="C1804" s="26"/>
      <c r="D1804" s="31" t="e">
        <f>VLOOKUP($A1804,'CBT Wages'!$B$6:$AE$48,9,0)</f>
        <v>#REF!</v>
      </c>
      <c r="E1804" s="31" t="e">
        <f>VLOOKUP($A1804,'CBT Wages'!$B$6:$AE$48,10,0)</f>
        <v>#REF!</v>
      </c>
      <c r="F1804" s="31" t="e">
        <f>VLOOKUP($A1804,'CBT Wages'!$B$6:$AE$48,14,0)</f>
        <v>#REF!</v>
      </c>
      <c r="G1804" s="32" t="e">
        <f>VLOOKUP($A1804,'CBT Wages'!$B$6:$AE$48,5,0)</f>
        <v>#REF!</v>
      </c>
      <c r="H1804" s="33" t="s">
        <v>349</v>
      </c>
      <c r="I1804" s="64">
        <v>0</v>
      </c>
      <c r="J1804" s="65"/>
      <c r="K1804" s="64">
        <v>0</v>
      </c>
    </row>
    <row r="1805" spans="1:11" x14ac:dyDescent="0.2">
      <c r="A1805" s="34" t="s">
        <v>350</v>
      </c>
      <c r="B1805" s="31" t="e">
        <f>VLOOKUP($A1804,'CBT Wages'!$B$6:$AE$48,3,0)</f>
        <v>#REF!</v>
      </c>
      <c r="C1805" s="21"/>
      <c r="D1805" s="21"/>
      <c r="E1805" s="35"/>
      <c r="F1805" s="35"/>
      <c r="G1805" s="35"/>
      <c r="H1805" s="213" t="s">
        <v>351</v>
      </c>
      <c r="I1805" s="187">
        <v>0</v>
      </c>
      <c r="J1805" s="206"/>
      <c r="K1805" s="187">
        <v>0</v>
      </c>
    </row>
    <row r="1806" spans="1:11" x14ac:dyDescent="0.2">
      <c r="A1806" s="36" t="s">
        <v>352</v>
      </c>
      <c r="B1806" s="27" t="e">
        <f>VLOOKUP($A1804,'CBT Wages'!$B$6:$AE$48,4,0)</f>
        <v>#REF!</v>
      </c>
      <c r="C1806" s="21"/>
      <c r="D1806" s="21"/>
      <c r="E1806" s="28" t="s">
        <v>322</v>
      </c>
      <c r="F1806" s="37" t="e">
        <f>VLOOKUP($A1804,'CBT OT'!$B$6:$O$429,9,0)</f>
        <v>#REF!</v>
      </c>
      <c r="G1806" s="38"/>
      <c r="H1806" s="194"/>
      <c r="I1806" s="188"/>
      <c r="J1806" s="207"/>
      <c r="K1806" s="188"/>
    </row>
    <row r="1807" spans="1:11" x14ac:dyDescent="0.2">
      <c r="A1807" s="39" t="s">
        <v>353</v>
      </c>
      <c r="B1807" s="40" t="e">
        <f>VLOOKUP($A1804,'CBT Wages'!$B$6:$AR$48,44,0)</f>
        <v>#REF!</v>
      </c>
      <c r="C1807" s="41"/>
      <c r="D1807" s="41"/>
      <c r="E1807" s="35" t="s">
        <v>354</v>
      </c>
      <c r="F1807" s="37" t="e">
        <f>VLOOKUP($A1804,'CBT OT'!$B$6:$V$429,16,0)</f>
        <v>#REF!</v>
      </c>
      <c r="G1807" s="42"/>
      <c r="H1807" s="43" t="s">
        <v>355</v>
      </c>
      <c r="I1807" s="66">
        <v>0</v>
      </c>
      <c r="J1807" s="67"/>
      <c r="K1807" s="66">
        <v>0</v>
      </c>
    </row>
    <row r="1808" spans="1:11" x14ac:dyDescent="0.2">
      <c r="A1808" s="169" t="s">
        <v>356</v>
      </c>
      <c r="B1808" s="197"/>
      <c r="C1808" s="198" t="s">
        <v>357</v>
      </c>
      <c r="D1808" s="192"/>
      <c r="E1808" s="45"/>
      <c r="F1808" s="199" t="s">
        <v>358</v>
      </c>
      <c r="G1808" s="192"/>
      <c r="H1808" s="200" t="s">
        <v>359</v>
      </c>
      <c r="I1808" s="201"/>
      <c r="J1808" s="175" t="s">
        <v>360</v>
      </c>
      <c r="K1808" s="176"/>
    </row>
    <row r="1809" spans="1:11" x14ac:dyDescent="0.2">
      <c r="A1809" s="46" t="s">
        <v>361</v>
      </c>
      <c r="B1809" s="47" t="e">
        <f>VLOOKUP($A1804,'CBT Wages'!$B$6:$AE$48,15,0)</f>
        <v>#REF!</v>
      </c>
      <c r="C1809" s="31" t="e">
        <f>VLOOKUP($A1804,'CBT Wages'!$B$6:$AE$48,20,0)</f>
        <v>#REF!</v>
      </c>
      <c r="D1809" s="48"/>
      <c r="E1809" s="49"/>
      <c r="F1809" s="177" t="e">
        <f>SUM(C1809:E1809)</f>
        <v>#REF!</v>
      </c>
      <c r="G1809" s="202"/>
      <c r="H1809" s="34" t="s">
        <v>362</v>
      </c>
      <c r="I1809" s="26" t="e">
        <f>VLOOKUP($A1804,'CBT Wages'!$B$6:$AE$48,29,0)</f>
        <v>#REF!</v>
      </c>
      <c r="J1809" s="203"/>
      <c r="K1809" s="180"/>
    </row>
    <row r="1810" spans="1:11" ht="14.25" x14ac:dyDescent="0.2">
      <c r="A1810" s="46" t="s">
        <v>363</v>
      </c>
      <c r="B1810" s="50" t="e">
        <f>VLOOKUP($A1804,'CBT Wages'!$B$6:$AE$48,16,0)</f>
        <v>#REF!</v>
      </c>
      <c r="C1810" s="51" t="e">
        <f>VLOOKUP($A1804,'CBT Wages'!$B$6:$AE$48,21,0)</f>
        <v>#REF!</v>
      </c>
      <c r="D1810" s="52"/>
      <c r="E1810" s="38"/>
      <c r="F1810" s="181" t="e">
        <f>SUM(C1810:E1810)</f>
        <v>#REF!</v>
      </c>
      <c r="G1810" s="204"/>
      <c r="H1810" s="36" t="s">
        <v>364</v>
      </c>
      <c r="I1810" s="68" t="e">
        <f>VLOOKUP($A1804,'CBT Wages'!$B$6:$AE$48,28,0)</f>
        <v>#REF!</v>
      </c>
      <c r="J1810" s="205" t="e">
        <f>F1817-I1817</f>
        <v>#REF!</v>
      </c>
      <c r="K1810" s="184"/>
    </row>
    <row r="1811" spans="1:11" x14ac:dyDescent="0.2">
      <c r="A1811" s="46" t="s">
        <v>365</v>
      </c>
      <c r="B1811" s="50" t="e">
        <f>VLOOKUP($A1804,'CBT Wages'!$B$6:$AE$48,17,0)</f>
        <v>#REF!</v>
      </c>
      <c r="C1811" s="51" t="e">
        <f>VLOOKUP($A1804,'CBT Wages'!$B$6:$AE$48,22,0)</f>
        <v>#REF!</v>
      </c>
      <c r="D1811" s="52"/>
      <c r="E1811" s="38"/>
      <c r="F1811" s="181" t="e">
        <f>SUM(C1811:E1811)</f>
        <v>#REF!</v>
      </c>
      <c r="G1811" s="204"/>
      <c r="H1811" s="36" t="s">
        <v>366</v>
      </c>
      <c r="I1811" s="68" t="e">
        <f>VLOOKUP($A1804,'CBT Wages'!$B$6:$AE$48,30,0)</f>
        <v>#REF!</v>
      </c>
      <c r="J1811" s="201" t="s">
        <v>367</v>
      </c>
      <c r="K1811" s="190"/>
    </row>
    <row r="1812" spans="1:11" x14ac:dyDescent="0.2">
      <c r="A1812" s="46" t="s">
        <v>368</v>
      </c>
      <c r="B1812" s="50">
        <v>0</v>
      </c>
      <c r="C1812" s="51">
        <v>0</v>
      </c>
      <c r="D1812" s="52"/>
      <c r="E1812" s="38"/>
      <c r="F1812" s="181">
        <f>SUM(D1812:E1812)</f>
        <v>0</v>
      </c>
      <c r="G1812" s="204"/>
      <c r="H1812" s="36" t="s">
        <v>369</v>
      </c>
      <c r="I1812" s="68"/>
      <c r="J1812" s="198"/>
      <c r="K1812" s="192"/>
    </row>
    <row r="1813" spans="1:11" x14ac:dyDescent="0.2">
      <c r="A1813" s="46" t="s">
        <v>370</v>
      </c>
      <c r="B1813" s="50" t="e">
        <f>VLOOKUP($A1804,'CBT Wages'!$B$6:$AE$48,18,0)</f>
        <v>#REF!</v>
      </c>
      <c r="C1813" s="51" t="e">
        <f>VLOOKUP($A1804,'CBT Wages'!$B$6:$AE$48,23,0)</f>
        <v>#REF!</v>
      </c>
      <c r="D1813" s="52"/>
      <c r="E1813" s="38"/>
      <c r="F1813" s="181" t="e">
        <f>SUM(C1813:E1813)</f>
        <v>#REF!</v>
      </c>
      <c r="G1813" s="204"/>
      <c r="H1813" s="36" t="s">
        <v>371</v>
      </c>
      <c r="I1813" s="68"/>
      <c r="J1813" s="198"/>
      <c r="K1813" s="192"/>
    </row>
    <row r="1814" spans="1:11" x14ac:dyDescent="0.2">
      <c r="A1814" s="46" t="s">
        <v>372</v>
      </c>
      <c r="B1814" s="53">
        <v>0</v>
      </c>
      <c r="C1814" s="51" t="e">
        <f>VLOOKUP($A1804,'CBT Wages'!$B$6:$AE$48,25,0)</f>
        <v>#REF!</v>
      </c>
      <c r="D1814" s="52"/>
      <c r="E1814" s="38"/>
      <c r="F1814" s="181" t="e">
        <f>SUM(C1814:E1814)</f>
        <v>#REF!</v>
      </c>
      <c r="G1814" s="204"/>
      <c r="H1814" s="51"/>
      <c r="I1814" s="68"/>
      <c r="J1814" s="198"/>
      <c r="K1814" s="192"/>
    </row>
    <row r="1815" spans="1:11" x14ac:dyDescent="0.2">
      <c r="A1815" s="46" t="s">
        <v>374</v>
      </c>
      <c r="B1815" s="53">
        <v>0</v>
      </c>
      <c r="C1815" s="51" t="e">
        <f>VLOOKUP($A1804,'CBT Wages'!$B$6:$AE$48,26,0)</f>
        <v>#REF!</v>
      </c>
      <c r="D1815" s="52"/>
      <c r="E1815" s="38"/>
      <c r="F1815" s="181" t="e">
        <f>SUM(C1815:E1815)</f>
        <v>#REF!</v>
      </c>
      <c r="G1815" s="204"/>
      <c r="H1815" s="51"/>
      <c r="I1815" s="68"/>
      <c r="J1815" s="198"/>
      <c r="K1815" s="192"/>
    </row>
    <row r="1816" spans="1:11" x14ac:dyDescent="0.2">
      <c r="A1816" s="54" t="s">
        <v>375</v>
      </c>
      <c r="B1816" s="55"/>
      <c r="C1816" s="185"/>
      <c r="D1816" s="186"/>
      <c r="E1816" s="42"/>
      <c r="F1816" s="185">
        <f>SUM(D1816:E1816)</f>
        <v>0</v>
      </c>
      <c r="G1816" s="208"/>
      <c r="H1816" s="40"/>
      <c r="I1816" s="69"/>
      <c r="J1816" s="212"/>
      <c r="K1816" s="194"/>
    </row>
    <row r="1817" spans="1:11" x14ac:dyDescent="0.2">
      <c r="A1817" s="56" t="s">
        <v>320</v>
      </c>
      <c r="B1817" s="57" t="e">
        <f>SUM(B1809:B1816)</f>
        <v>#REF!</v>
      </c>
      <c r="C1817" s="209" t="e">
        <f>SUM(C1809:D1816)</f>
        <v>#REF!</v>
      </c>
      <c r="D1817" s="210"/>
      <c r="E1817" s="58"/>
      <c r="F1817" s="209" t="e">
        <f>SUM(F1809:F1816)+F1807</f>
        <v>#REF!</v>
      </c>
      <c r="G1817" s="211">
        <f t="shared" ref="G1817" si="108">SUM(G1809:G1816)</f>
        <v>0</v>
      </c>
      <c r="H1817" s="59"/>
      <c r="I1817" s="70" t="e">
        <f>SUM(I1809:I1816)</f>
        <v>#REF!</v>
      </c>
      <c r="J1817" s="57" t="s">
        <v>376</v>
      </c>
      <c r="K1817" s="57" t="e">
        <f>VLOOKUP($A1804,'CBT Wages'!$B$6:$AF$48,6,0)</f>
        <v>#REF!</v>
      </c>
    </row>
    <row r="1819" spans="1:11" ht="15.75" x14ac:dyDescent="0.2">
      <c r="A1819" s="20" t="s">
        <v>337</v>
      </c>
      <c r="B1819" s="21"/>
      <c r="C1819" s="21"/>
      <c r="D1819" s="21"/>
      <c r="E1819" s="167" t="str">
        <f>+$E$1</f>
        <v>Salary Slip Oct 2019</v>
      </c>
      <c r="F1819" s="167"/>
      <c r="G1819" s="167"/>
      <c r="H1819" s="167"/>
      <c r="I1819" s="167"/>
      <c r="J1819" s="167"/>
      <c r="K1819" s="168"/>
    </row>
    <row r="1820" spans="1:11" x14ac:dyDescent="0.2">
      <c r="A1820" s="22"/>
      <c r="C1820" s="23" t="s">
        <v>339</v>
      </c>
      <c r="E1820" s="23"/>
      <c r="F1820" s="23"/>
      <c r="G1820" s="23"/>
      <c r="H1820" s="23"/>
      <c r="I1820" s="23"/>
      <c r="J1820" s="23"/>
      <c r="K1820" s="60"/>
    </row>
    <row r="1821" spans="1:11" x14ac:dyDescent="0.2">
      <c r="A1821" s="24" t="s">
        <v>340</v>
      </c>
      <c r="B1821" s="25" t="s">
        <v>341</v>
      </c>
      <c r="C1821" s="26"/>
      <c r="D1821" s="27" t="s">
        <v>342</v>
      </c>
      <c r="E1821" s="28" t="s">
        <v>343</v>
      </c>
      <c r="F1821" s="28" t="s">
        <v>344</v>
      </c>
      <c r="G1821" s="28" t="s">
        <v>345</v>
      </c>
      <c r="H1821" s="29" t="s">
        <v>346</v>
      </c>
      <c r="I1821" s="61" t="s">
        <v>347</v>
      </c>
      <c r="J1821" s="44"/>
      <c r="K1821" s="62" t="s">
        <v>348</v>
      </c>
    </row>
    <row r="1822" spans="1:11" x14ac:dyDescent="0.2">
      <c r="A1822" s="30" t="e">
        <f>+'CBT Wages'!#REF!</f>
        <v>#REF!</v>
      </c>
      <c r="B1822" s="31" t="e">
        <f>VLOOKUP($A1822,'CBT Wages'!$B$6:$AE$48,8,0)</f>
        <v>#REF!</v>
      </c>
      <c r="C1822" s="26"/>
      <c r="D1822" s="31" t="e">
        <f>VLOOKUP($A1822,'CBT Wages'!$B$6:$AE$48,9,0)</f>
        <v>#REF!</v>
      </c>
      <c r="E1822" s="31" t="e">
        <f>VLOOKUP($A1822,'CBT Wages'!$B$6:$AE$48,10,0)</f>
        <v>#REF!</v>
      </c>
      <c r="F1822" s="31" t="e">
        <f>VLOOKUP($A1822,'CBT Wages'!$B$6:$AE$48,14,0)</f>
        <v>#REF!</v>
      </c>
      <c r="G1822" s="32" t="e">
        <f>VLOOKUP($A1822,'CBT Wages'!$B$6:$AE$48,5,0)</f>
        <v>#REF!</v>
      </c>
      <c r="H1822" s="33" t="s">
        <v>349</v>
      </c>
      <c r="I1822" s="64">
        <v>0</v>
      </c>
      <c r="J1822" s="65"/>
      <c r="K1822" s="64">
        <v>0</v>
      </c>
    </row>
    <row r="1823" spans="1:11" x14ac:dyDescent="0.2">
      <c r="A1823" s="34" t="s">
        <v>350</v>
      </c>
      <c r="B1823" s="31" t="e">
        <f>VLOOKUP($A1822,'CBT Wages'!$B$6:$AE$48,3,0)</f>
        <v>#REF!</v>
      </c>
      <c r="C1823" s="21"/>
      <c r="D1823" s="21"/>
      <c r="E1823" s="35"/>
      <c r="F1823" s="35"/>
      <c r="G1823" s="35"/>
      <c r="H1823" s="213" t="s">
        <v>351</v>
      </c>
      <c r="I1823" s="187">
        <v>0</v>
      </c>
      <c r="J1823" s="206"/>
      <c r="K1823" s="187">
        <v>0</v>
      </c>
    </row>
    <row r="1824" spans="1:11" x14ac:dyDescent="0.2">
      <c r="A1824" s="36" t="s">
        <v>352</v>
      </c>
      <c r="B1824" s="27" t="e">
        <f>VLOOKUP($A1822,'CBT Wages'!$B$6:$AE$48,4,0)</f>
        <v>#REF!</v>
      </c>
      <c r="C1824" s="21"/>
      <c r="D1824" s="21"/>
      <c r="E1824" s="28" t="s">
        <v>322</v>
      </c>
      <c r="F1824" s="37" t="e">
        <f>VLOOKUP($A1822,'CBT OT'!$B$6:$O$429,9,0)</f>
        <v>#REF!</v>
      </c>
      <c r="G1824" s="38"/>
      <c r="H1824" s="194"/>
      <c r="I1824" s="188"/>
      <c r="J1824" s="207"/>
      <c r="K1824" s="188"/>
    </row>
    <row r="1825" spans="1:11" x14ac:dyDescent="0.2">
      <c r="A1825" s="39" t="s">
        <v>353</v>
      </c>
      <c r="B1825" s="40" t="e">
        <f>VLOOKUP($A1822,'CBT Wages'!$B$6:$AR$48,44,0)</f>
        <v>#REF!</v>
      </c>
      <c r="C1825" s="41"/>
      <c r="D1825" s="41"/>
      <c r="E1825" s="35" t="s">
        <v>354</v>
      </c>
      <c r="F1825" s="37" t="e">
        <f>VLOOKUP($A1822,'CBT OT'!$B$6:$V$429,16,0)</f>
        <v>#REF!</v>
      </c>
      <c r="G1825" s="42"/>
      <c r="H1825" s="43" t="s">
        <v>355</v>
      </c>
      <c r="I1825" s="66">
        <v>0</v>
      </c>
      <c r="J1825" s="67"/>
      <c r="K1825" s="66">
        <v>0</v>
      </c>
    </row>
    <row r="1826" spans="1:11" x14ac:dyDescent="0.2">
      <c r="A1826" s="169" t="s">
        <v>356</v>
      </c>
      <c r="B1826" s="197"/>
      <c r="C1826" s="198" t="s">
        <v>357</v>
      </c>
      <c r="D1826" s="192"/>
      <c r="E1826" s="45"/>
      <c r="F1826" s="199" t="s">
        <v>358</v>
      </c>
      <c r="G1826" s="192"/>
      <c r="H1826" s="200" t="s">
        <v>359</v>
      </c>
      <c r="I1826" s="201"/>
      <c r="J1826" s="175" t="s">
        <v>360</v>
      </c>
      <c r="K1826" s="176"/>
    </row>
    <row r="1827" spans="1:11" x14ac:dyDescent="0.2">
      <c r="A1827" s="46" t="s">
        <v>361</v>
      </c>
      <c r="B1827" s="47" t="e">
        <f>VLOOKUP($A1822,'CBT Wages'!$B$6:$AE$48,15,0)</f>
        <v>#REF!</v>
      </c>
      <c r="C1827" s="31" t="e">
        <f>VLOOKUP($A1822,'CBT Wages'!$B$6:$AE$48,20,0)</f>
        <v>#REF!</v>
      </c>
      <c r="D1827" s="48"/>
      <c r="E1827" s="49"/>
      <c r="F1827" s="177" t="e">
        <f>SUM(C1827:E1827)</f>
        <v>#REF!</v>
      </c>
      <c r="G1827" s="202"/>
      <c r="H1827" s="34" t="s">
        <v>362</v>
      </c>
      <c r="I1827" s="26" t="e">
        <f>VLOOKUP($A1822,'CBT Wages'!$B$6:$AE$48,29,0)</f>
        <v>#REF!</v>
      </c>
      <c r="J1827" s="203"/>
      <c r="K1827" s="180"/>
    </row>
    <row r="1828" spans="1:11" ht="14.25" x14ac:dyDescent="0.2">
      <c r="A1828" s="46" t="s">
        <v>363</v>
      </c>
      <c r="B1828" s="50" t="e">
        <f>VLOOKUP($A1822,'CBT Wages'!$B$6:$AE$48,16,0)</f>
        <v>#REF!</v>
      </c>
      <c r="C1828" s="51" t="e">
        <f>VLOOKUP($A1822,'CBT Wages'!$B$6:$AE$48,21,0)</f>
        <v>#REF!</v>
      </c>
      <c r="D1828" s="52"/>
      <c r="E1828" s="38"/>
      <c r="F1828" s="181" t="e">
        <f>SUM(C1828:E1828)</f>
        <v>#REF!</v>
      </c>
      <c r="G1828" s="204"/>
      <c r="H1828" s="36" t="s">
        <v>364</v>
      </c>
      <c r="I1828" s="68" t="e">
        <f>VLOOKUP($A1822,'CBT Wages'!$B$6:$AE$48,28,0)</f>
        <v>#REF!</v>
      </c>
      <c r="J1828" s="205" t="e">
        <f>F1835-I1835</f>
        <v>#REF!</v>
      </c>
      <c r="K1828" s="184"/>
    </row>
    <row r="1829" spans="1:11" x14ac:dyDescent="0.2">
      <c r="A1829" s="46" t="s">
        <v>365</v>
      </c>
      <c r="B1829" s="50" t="e">
        <f>VLOOKUP($A1822,'CBT Wages'!$B$6:$AE$48,17,0)</f>
        <v>#REF!</v>
      </c>
      <c r="C1829" s="51" t="e">
        <f>VLOOKUP($A1822,'CBT Wages'!$B$6:$AE$48,22,0)</f>
        <v>#REF!</v>
      </c>
      <c r="D1829" s="52"/>
      <c r="E1829" s="38"/>
      <c r="F1829" s="181" t="e">
        <f>SUM(C1829:E1829)</f>
        <v>#REF!</v>
      </c>
      <c r="G1829" s="204"/>
      <c r="H1829" s="36" t="s">
        <v>366</v>
      </c>
      <c r="I1829" s="68" t="e">
        <f>VLOOKUP($A1822,'CBT Wages'!$B$6:$AE$48,30,0)</f>
        <v>#REF!</v>
      </c>
      <c r="J1829" s="201" t="s">
        <v>367</v>
      </c>
      <c r="K1829" s="190"/>
    </row>
    <row r="1830" spans="1:11" x14ac:dyDescent="0.2">
      <c r="A1830" s="46" t="s">
        <v>368</v>
      </c>
      <c r="B1830" s="50">
        <v>0</v>
      </c>
      <c r="C1830" s="51">
        <v>0</v>
      </c>
      <c r="D1830" s="52"/>
      <c r="E1830" s="38"/>
      <c r="F1830" s="181">
        <f>SUM(D1830:E1830)</f>
        <v>0</v>
      </c>
      <c r="G1830" s="204"/>
      <c r="H1830" s="36" t="s">
        <v>369</v>
      </c>
      <c r="I1830" s="68"/>
      <c r="J1830" s="198"/>
      <c r="K1830" s="192"/>
    </row>
    <row r="1831" spans="1:11" x14ac:dyDescent="0.2">
      <c r="A1831" s="46" t="s">
        <v>370</v>
      </c>
      <c r="B1831" s="50" t="e">
        <f>VLOOKUP($A1822,'CBT Wages'!$B$6:$AE$48,18,0)</f>
        <v>#REF!</v>
      </c>
      <c r="C1831" s="51" t="e">
        <f>VLOOKUP($A1822,'CBT Wages'!$B$6:$AE$48,23,0)</f>
        <v>#REF!</v>
      </c>
      <c r="D1831" s="52"/>
      <c r="E1831" s="38"/>
      <c r="F1831" s="181" t="e">
        <f>SUM(C1831:E1831)</f>
        <v>#REF!</v>
      </c>
      <c r="G1831" s="204"/>
      <c r="H1831" s="36" t="s">
        <v>371</v>
      </c>
      <c r="I1831" s="68"/>
      <c r="J1831" s="198"/>
      <c r="K1831" s="192"/>
    </row>
    <row r="1832" spans="1:11" x14ac:dyDescent="0.2">
      <c r="A1832" s="46" t="s">
        <v>372</v>
      </c>
      <c r="B1832" s="53">
        <v>0</v>
      </c>
      <c r="C1832" s="51" t="e">
        <f>VLOOKUP($A1822,'CBT Wages'!$B$6:$AE$48,25,0)</f>
        <v>#REF!</v>
      </c>
      <c r="D1832" s="52"/>
      <c r="E1832" s="38"/>
      <c r="F1832" s="181" t="e">
        <f>SUM(C1832:E1832)</f>
        <v>#REF!</v>
      </c>
      <c r="G1832" s="204"/>
      <c r="H1832" s="51"/>
      <c r="I1832" s="68"/>
      <c r="J1832" s="198"/>
      <c r="K1832" s="192"/>
    </row>
    <row r="1833" spans="1:11" x14ac:dyDescent="0.2">
      <c r="A1833" s="46" t="s">
        <v>374</v>
      </c>
      <c r="B1833" s="53">
        <v>0</v>
      </c>
      <c r="C1833" s="51" t="e">
        <f>VLOOKUP($A1822,'CBT Wages'!$B$6:$AE$48,26,0)</f>
        <v>#REF!</v>
      </c>
      <c r="D1833" s="52"/>
      <c r="E1833" s="38"/>
      <c r="F1833" s="181" t="e">
        <f>SUM(C1833:E1833)</f>
        <v>#REF!</v>
      </c>
      <c r="G1833" s="204"/>
      <c r="H1833" s="51"/>
      <c r="I1833" s="68"/>
      <c r="J1833" s="198"/>
      <c r="K1833" s="192"/>
    </row>
    <row r="1834" spans="1:11" x14ac:dyDescent="0.2">
      <c r="A1834" s="54" t="s">
        <v>375</v>
      </c>
      <c r="B1834" s="55"/>
      <c r="C1834" s="185"/>
      <c r="D1834" s="186"/>
      <c r="E1834" s="42"/>
      <c r="F1834" s="185">
        <f>SUM(D1834:E1834)</f>
        <v>0</v>
      </c>
      <c r="G1834" s="208"/>
      <c r="H1834" s="40"/>
      <c r="I1834" s="69"/>
      <c r="J1834" s="212"/>
      <c r="K1834" s="194"/>
    </row>
    <row r="1835" spans="1:11" x14ac:dyDescent="0.2">
      <c r="A1835" s="56" t="s">
        <v>320</v>
      </c>
      <c r="B1835" s="57" t="e">
        <f>SUM(B1827:B1834)</f>
        <v>#REF!</v>
      </c>
      <c r="C1835" s="209" t="e">
        <f>SUM(C1827:D1834)</f>
        <v>#REF!</v>
      </c>
      <c r="D1835" s="210"/>
      <c r="E1835" s="58"/>
      <c r="F1835" s="209" t="e">
        <f>SUM(F1827:F1834)+F1825</f>
        <v>#REF!</v>
      </c>
      <c r="G1835" s="211">
        <f t="shared" ref="G1835" si="109">SUM(G1827:G1834)</f>
        <v>0</v>
      </c>
      <c r="H1835" s="59"/>
      <c r="I1835" s="70" t="e">
        <f>SUM(I1827:I1834)</f>
        <v>#REF!</v>
      </c>
      <c r="J1835" s="57" t="s">
        <v>376</v>
      </c>
      <c r="K1835" s="57" t="e">
        <f>VLOOKUP($A1822,'CBT Wages'!$B$6:$AF$48,6,0)</f>
        <v>#REF!</v>
      </c>
    </row>
    <row r="1837" spans="1:11" ht="15.75" x14ac:dyDescent="0.2">
      <c r="A1837" s="20" t="s">
        <v>337</v>
      </c>
      <c r="B1837" s="21"/>
      <c r="C1837" s="21"/>
      <c r="D1837" s="21"/>
      <c r="E1837" s="167" t="str">
        <f>+$E$1</f>
        <v>Salary Slip Oct 2019</v>
      </c>
      <c r="F1837" s="167"/>
      <c r="G1837" s="167"/>
      <c r="H1837" s="167"/>
      <c r="I1837" s="167"/>
      <c r="J1837" s="167"/>
      <c r="K1837" s="168"/>
    </row>
    <row r="1838" spans="1:11" x14ac:dyDescent="0.2">
      <c r="A1838" s="22"/>
      <c r="C1838" s="23" t="s">
        <v>339</v>
      </c>
      <c r="E1838" s="23"/>
      <c r="F1838" s="23"/>
      <c r="G1838" s="23"/>
      <c r="H1838" s="23"/>
      <c r="I1838" s="23"/>
      <c r="J1838" s="23"/>
      <c r="K1838" s="60"/>
    </row>
    <row r="1839" spans="1:11" x14ac:dyDescent="0.2">
      <c r="A1839" s="24" t="s">
        <v>340</v>
      </c>
      <c r="B1839" s="25" t="s">
        <v>341</v>
      </c>
      <c r="C1839" s="26"/>
      <c r="D1839" s="27" t="s">
        <v>342</v>
      </c>
      <c r="E1839" s="28" t="s">
        <v>343</v>
      </c>
      <c r="F1839" s="28" t="s">
        <v>344</v>
      </c>
      <c r="G1839" s="28" t="s">
        <v>345</v>
      </c>
      <c r="H1839" s="29" t="s">
        <v>346</v>
      </c>
      <c r="I1839" s="61" t="s">
        <v>347</v>
      </c>
      <c r="J1839" s="44"/>
      <c r="K1839" s="62" t="s">
        <v>348</v>
      </c>
    </row>
    <row r="1840" spans="1:11" x14ac:dyDescent="0.2">
      <c r="A1840" s="30" t="e">
        <f>+'CBT Wages'!#REF!</f>
        <v>#REF!</v>
      </c>
      <c r="B1840" s="31" t="e">
        <f>VLOOKUP($A1840,'CBT Wages'!$B$6:$AE$48,8,0)</f>
        <v>#REF!</v>
      </c>
      <c r="C1840" s="26"/>
      <c r="D1840" s="31" t="e">
        <f>VLOOKUP($A1840,'CBT Wages'!$B$6:$AE$48,9,0)</f>
        <v>#REF!</v>
      </c>
      <c r="E1840" s="31" t="e">
        <f>VLOOKUP($A1840,'CBT Wages'!$B$6:$AE$48,10,0)</f>
        <v>#REF!</v>
      </c>
      <c r="F1840" s="31" t="e">
        <f>VLOOKUP($A1840,'CBT Wages'!$B$6:$AE$48,14,0)</f>
        <v>#REF!</v>
      </c>
      <c r="G1840" s="32" t="e">
        <f>VLOOKUP($A1840,'CBT Wages'!$B$6:$AE$48,5,0)</f>
        <v>#REF!</v>
      </c>
      <c r="H1840" s="33" t="s">
        <v>349</v>
      </c>
      <c r="I1840" s="64">
        <v>0</v>
      </c>
      <c r="J1840" s="65"/>
      <c r="K1840" s="64">
        <v>0</v>
      </c>
    </row>
    <row r="1841" spans="1:11" x14ac:dyDescent="0.2">
      <c r="A1841" s="34" t="s">
        <v>350</v>
      </c>
      <c r="B1841" s="31" t="e">
        <f>VLOOKUP($A1840,'CBT Wages'!$B$6:$AE$48,3,0)</f>
        <v>#REF!</v>
      </c>
      <c r="C1841" s="21"/>
      <c r="D1841" s="21"/>
      <c r="E1841" s="35"/>
      <c r="F1841" s="35"/>
      <c r="G1841" s="35"/>
      <c r="H1841" s="213" t="s">
        <v>351</v>
      </c>
      <c r="I1841" s="187">
        <v>0</v>
      </c>
      <c r="J1841" s="206"/>
      <c r="K1841" s="187">
        <v>0</v>
      </c>
    </row>
    <row r="1842" spans="1:11" x14ac:dyDescent="0.2">
      <c r="A1842" s="36" t="s">
        <v>352</v>
      </c>
      <c r="B1842" s="27" t="e">
        <f>VLOOKUP($A1840,'CBT Wages'!$B$6:$AE$48,4,0)</f>
        <v>#REF!</v>
      </c>
      <c r="C1842" s="21"/>
      <c r="D1842" s="21"/>
      <c r="E1842" s="28" t="s">
        <v>322</v>
      </c>
      <c r="F1842" s="37" t="e">
        <f>VLOOKUP($A1840,'CBT OT'!$B$6:$O$429,9,0)</f>
        <v>#REF!</v>
      </c>
      <c r="G1842" s="38"/>
      <c r="H1842" s="194"/>
      <c r="I1842" s="188"/>
      <c r="J1842" s="207"/>
      <c r="K1842" s="188"/>
    </row>
    <row r="1843" spans="1:11" x14ac:dyDescent="0.2">
      <c r="A1843" s="39" t="s">
        <v>353</v>
      </c>
      <c r="B1843" s="40" t="e">
        <f>VLOOKUP($A1840,'CBT Wages'!$B$6:$AR$48,44,0)</f>
        <v>#REF!</v>
      </c>
      <c r="C1843" s="41"/>
      <c r="D1843" s="41"/>
      <c r="E1843" s="35" t="s">
        <v>354</v>
      </c>
      <c r="F1843" s="37" t="e">
        <f>VLOOKUP($A1840,'CBT OT'!$B$6:$V$429,16,0)</f>
        <v>#REF!</v>
      </c>
      <c r="G1843" s="42"/>
      <c r="H1843" s="43" t="s">
        <v>355</v>
      </c>
      <c r="I1843" s="66">
        <v>0</v>
      </c>
      <c r="J1843" s="67"/>
      <c r="K1843" s="66">
        <v>0</v>
      </c>
    </row>
    <row r="1844" spans="1:11" x14ac:dyDescent="0.2">
      <c r="A1844" s="169" t="s">
        <v>356</v>
      </c>
      <c r="B1844" s="197"/>
      <c r="C1844" s="198" t="s">
        <v>357</v>
      </c>
      <c r="D1844" s="192"/>
      <c r="E1844" s="45"/>
      <c r="F1844" s="199" t="s">
        <v>358</v>
      </c>
      <c r="G1844" s="192"/>
      <c r="H1844" s="200" t="s">
        <v>359</v>
      </c>
      <c r="I1844" s="201"/>
      <c r="J1844" s="175" t="s">
        <v>360</v>
      </c>
      <c r="K1844" s="176"/>
    </row>
    <row r="1845" spans="1:11" x14ac:dyDescent="0.2">
      <c r="A1845" s="46" t="s">
        <v>361</v>
      </c>
      <c r="B1845" s="47" t="e">
        <f>VLOOKUP($A1840,'CBT Wages'!$B$6:$AE$48,15,0)</f>
        <v>#REF!</v>
      </c>
      <c r="C1845" s="31" t="e">
        <f>VLOOKUP($A1840,'CBT Wages'!$B$6:$AE$48,20,0)</f>
        <v>#REF!</v>
      </c>
      <c r="D1845" s="48"/>
      <c r="E1845" s="49"/>
      <c r="F1845" s="177" t="e">
        <f>SUM(C1845:E1845)</f>
        <v>#REF!</v>
      </c>
      <c r="G1845" s="202"/>
      <c r="H1845" s="34" t="s">
        <v>362</v>
      </c>
      <c r="I1845" s="26" t="e">
        <f>VLOOKUP($A1840,'CBT Wages'!$B$6:$AE$48,29,0)</f>
        <v>#REF!</v>
      </c>
      <c r="J1845" s="203"/>
      <c r="K1845" s="180"/>
    </row>
    <row r="1846" spans="1:11" ht="14.25" x14ac:dyDescent="0.2">
      <c r="A1846" s="46" t="s">
        <v>363</v>
      </c>
      <c r="B1846" s="50" t="e">
        <f>VLOOKUP($A1840,'CBT Wages'!$B$6:$AE$48,16,0)</f>
        <v>#REF!</v>
      </c>
      <c r="C1846" s="51" t="e">
        <f>VLOOKUP($A1840,'CBT Wages'!$B$6:$AE$48,21,0)</f>
        <v>#REF!</v>
      </c>
      <c r="D1846" s="52"/>
      <c r="E1846" s="38"/>
      <c r="F1846" s="181" t="e">
        <f>SUM(C1846:E1846)</f>
        <v>#REF!</v>
      </c>
      <c r="G1846" s="204"/>
      <c r="H1846" s="36" t="s">
        <v>364</v>
      </c>
      <c r="I1846" s="68" t="e">
        <f>VLOOKUP($A1840,'CBT Wages'!$B$6:$AE$48,28,0)</f>
        <v>#REF!</v>
      </c>
      <c r="J1846" s="205" t="e">
        <f>F1853-I1853</f>
        <v>#REF!</v>
      </c>
      <c r="K1846" s="184"/>
    </row>
    <row r="1847" spans="1:11" x14ac:dyDescent="0.2">
      <c r="A1847" s="46" t="s">
        <v>365</v>
      </c>
      <c r="B1847" s="50" t="e">
        <f>VLOOKUP($A1840,'CBT Wages'!$B$6:$AE$48,17,0)</f>
        <v>#REF!</v>
      </c>
      <c r="C1847" s="51" t="e">
        <f>VLOOKUP($A1840,'CBT Wages'!$B$6:$AE$48,22,0)</f>
        <v>#REF!</v>
      </c>
      <c r="D1847" s="52"/>
      <c r="E1847" s="38"/>
      <c r="F1847" s="181" t="e">
        <f>SUM(C1847:E1847)</f>
        <v>#REF!</v>
      </c>
      <c r="G1847" s="204"/>
      <c r="H1847" s="36" t="s">
        <v>366</v>
      </c>
      <c r="I1847" s="68" t="e">
        <f>VLOOKUP($A1840,'CBT Wages'!$B$6:$AE$48,30,0)</f>
        <v>#REF!</v>
      </c>
      <c r="J1847" s="201" t="s">
        <v>367</v>
      </c>
      <c r="K1847" s="190"/>
    </row>
    <row r="1848" spans="1:11" x14ac:dyDescent="0.2">
      <c r="A1848" s="46" t="s">
        <v>368</v>
      </c>
      <c r="B1848" s="50">
        <v>0</v>
      </c>
      <c r="C1848" s="51">
        <v>0</v>
      </c>
      <c r="D1848" s="52"/>
      <c r="E1848" s="38"/>
      <c r="F1848" s="181">
        <f>SUM(D1848:E1848)</f>
        <v>0</v>
      </c>
      <c r="G1848" s="204"/>
      <c r="H1848" s="36" t="s">
        <v>369</v>
      </c>
      <c r="I1848" s="68"/>
      <c r="J1848" s="198"/>
      <c r="K1848" s="192"/>
    </row>
    <row r="1849" spans="1:11" x14ac:dyDescent="0.2">
      <c r="A1849" s="46" t="s">
        <v>370</v>
      </c>
      <c r="B1849" s="50" t="e">
        <f>VLOOKUP($A1840,'CBT Wages'!$B$6:$AE$48,18,0)</f>
        <v>#REF!</v>
      </c>
      <c r="C1849" s="51" t="e">
        <f>VLOOKUP($A1840,'CBT Wages'!$B$6:$AE$48,23,0)</f>
        <v>#REF!</v>
      </c>
      <c r="D1849" s="52"/>
      <c r="E1849" s="38"/>
      <c r="F1849" s="181" t="e">
        <f>SUM(C1849:E1849)</f>
        <v>#REF!</v>
      </c>
      <c r="G1849" s="204"/>
      <c r="H1849" s="36" t="s">
        <v>371</v>
      </c>
      <c r="I1849" s="68"/>
      <c r="J1849" s="198"/>
      <c r="K1849" s="192"/>
    </row>
    <row r="1850" spans="1:11" x14ac:dyDescent="0.2">
      <c r="A1850" s="46" t="s">
        <v>372</v>
      </c>
      <c r="B1850" s="53">
        <v>0</v>
      </c>
      <c r="C1850" s="51" t="e">
        <f>VLOOKUP($A1840,'CBT Wages'!$B$6:$AE$48,25,0)</f>
        <v>#REF!</v>
      </c>
      <c r="D1850" s="52"/>
      <c r="E1850" s="38"/>
      <c r="F1850" s="181" t="e">
        <f>SUM(C1850:E1850)</f>
        <v>#REF!</v>
      </c>
      <c r="G1850" s="204"/>
      <c r="H1850" s="51"/>
      <c r="I1850" s="68"/>
      <c r="J1850" s="198"/>
      <c r="K1850" s="192"/>
    </row>
    <row r="1851" spans="1:11" x14ac:dyDescent="0.2">
      <c r="A1851" s="46" t="s">
        <v>374</v>
      </c>
      <c r="B1851" s="53">
        <v>0</v>
      </c>
      <c r="C1851" s="51" t="e">
        <f>VLOOKUP($A1840,'CBT Wages'!$B$6:$AE$48,26,0)</f>
        <v>#REF!</v>
      </c>
      <c r="D1851" s="52"/>
      <c r="E1851" s="38"/>
      <c r="F1851" s="181" t="e">
        <f>SUM(C1851:E1851)</f>
        <v>#REF!</v>
      </c>
      <c r="G1851" s="204"/>
      <c r="H1851" s="51"/>
      <c r="I1851" s="68"/>
      <c r="J1851" s="198"/>
      <c r="K1851" s="192"/>
    </row>
    <row r="1852" spans="1:11" x14ac:dyDescent="0.2">
      <c r="A1852" s="54" t="s">
        <v>375</v>
      </c>
      <c r="B1852" s="55"/>
      <c r="C1852" s="185"/>
      <c r="D1852" s="186"/>
      <c r="E1852" s="42"/>
      <c r="F1852" s="185">
        <f>SUM(D1852:E1852)</f>
        <v>0</v>
      </c>
      <c r="G1852" s="208"/>
      <c r="H1852" s="40"/>
      <c r="I1852" s="69"/>
      <c r="J1852" s="212"/>
      <c r="K1852" s="194"/>
    </row>
    <row r="1853" spans="1:11" x14ac:dyDescent="0.2">
      <c r="A1853" s="56" t="s">
        <v>320</v>
      </c>
      <c r="B1853" s="57" t="e">
        <f>SUM(B1845:B1852)</f>
        <v>#REF!</v>
      </c>
      <c r="C1853" s="209" t="e">
        <f>SUM(C1845:D1852)</f>
        <v>#REF!</v>
      </c>
      <c r="D1853" s="210"/>
      <c r="E1853" s="58"/>
      <c r="F1853" s="209" t="e">
        <f>SUM(F1845:F1852)+F1843</f>
        <v>#REF!</v>
      </c>
      <c r="G1853" s="211">
        <f t="shared" ref="G1853" si="110">SUM(G1845:G1852)</f>
        <v>0</v>
      </c>
      <c r="H1853" s="59"/>
      <c r="I1853" s="70" t="e">
        <f>SUM(I1845:I1852)</f>
        <v>#REF!</v>
      </c>
      <c r="J1853" s="57" t="s">
        <v>376</v>
      </c>
      <c r="K1853" s="57" t="e">
        <f>VLOOKUP($A1840,'CBT Wages'!$B$6:$AF$48,6,0)</f>
        <v>#REF!</v>
      </c>
    </row>
    <row r="1855" spans="1:11" ht="15.75" x14ac:dyDescent="0.2">
      <c r="A1855" s="20" t="s">
        <v>337</v>
      </c>
      <c r="B1855" s="21"/>
      <c r="C1855" s="21"/>
      <c r="D1855" s="21"/>
      <c r="E1855" s="167" t="str">
        <f>+$E$1</f>
        <v>Salary Slip Oct 2019</v>
      </c>
      <c r="F1855" s="167"/>
      <c r="G1855" s="167"/>
      <c r="H1855" s="167"/>
      <c r="I1855" s="167"/>
      <c r="J1855" s="167"/>
      <c r="K1855" s="168"/>
    </row>
    <row r="1856" spans="1:11" x14ac:dyDescent="0.2">
      <c r="A1856" s="22"/>
      <c r="C1856" s="23" t="s">
        <v>339</v>
      </c>
      <c r="E1856" s="23"/>
      <c r="F1856" s="23"/>
      <c r="G1856" s="23"/>
      <c r="H1856" s="23"/>
      <c r="I1856" s="23"/>
      <c r="J1856" s="23"/>
      <c r="K1856" s="60"/>
    </row>
    <row r="1857" spans="1:11" x14ac:dyDescent="0.2">
      <c r="A1857" s="24" t="s">
        <v>340</v>
      </c>
      <c r="B1857" s="25" t="s">
        <v>341</v>
      </c>
      <c r="C1857" s="26"/>
      <c r="D1857" s="27" t="s">
        <v>342</v>
      </c>
      <c r="E1857" s="28" t="s">
        <v>343</v>
      </c>
      <c r="F1857" s="28" t="s">
        <v>344</v>
      </c>
      <c r="G1857" s="28" t="s">
        <v>345</v>
      </c>
      <c r="H1857" s="29" t="s">
        <v>346</v>
      </c>
      <c r="I1857" s="61" t="s">
        <v>347</v>
      </c>
      <c r="J1857" s="44"/>
      <c r="K1857" s="62" t="s">
        <v>348</v>
      </c>
    </row>
    <row r="1858" spans="1:11" x14ac:dyDescent="0.2">
      <c r="A1858" s="30" t="e">
        <f>+'CBT Wages'!#REF!</f>
        <v>#REF!</v>
      </c>
      <c r="B1858" s="31" t="e">
        <f>VLOOKUP($A1858,'CBT Wages'!$B$6:$AE$48,8,0)</f>
        <v>#REF!</v>
      </c>
      <c r="C1858" s="26"/>
      <c r="D1858" s="31" t="e">
        <f>VLOOKUP($A1858,'CBT Wages'!$B$6:$AE$48,9,0)</f>
        <v>#REF!</v>
      </c>
      <c r="E1858" s="31" t="e">
        <f>VLOOKUP($A1858,'CBT Wages'!$B$6:$AE$48,10,0)</f>
        <v>#REF!</v>
      </c>
      <c r="F1858" s="31" t="e">
        <f>VLOOKUP($A1858,'CBT Wages'!$B$6:$AE$48,14,0)</f>
        <v>#REF!</v>
      </c>
      <c r="G1858" s="32" t="e">
        <f>VLOOKUP($A1858,'CBT Wages'!$B$6:$AE$48,5,0)</f>
        <v>#REF!</v>
      </c>
      <c r="H1858" s="33" t="s">
        <v>349</v>
      </c>
      <c r="I1858" s="64">
        <v>0</v>
      </c>
      <c r="J1858" s="65"/>
      <c r="K1858" s="64">
        <v>0</v>
      </c>
    </row>
    <row r="1859" spans="1:11" x14ac:dyDescent="0.2">
      <c r="A1859" s="34" t="s">
        <v>350</v>
      </c>
      <c r="B1859" s="31" t="e">
        <f>VLOOKUP($A1858,'CBT Wages'!$B$6:$AE$48,3,0)</f>
        <v>#REF!</v>
      </c>
      <c r="C1859" s="21"/>
      <c r="D1859" s="21"/>
      <c r="E1859" s="35"/>
      <c r="F1859" s="35"/>
      <c r="G1859" s="35"/>
      <c r="H1859" s="213" t="s">
        <v>351</v>
      </c>
      <c r="I1859" s="187">
        <v>0</v>
      </c>
      <c r="J1859" s="206"/>
      <c r="K1859" s="187">
        <v>0</v>
      </c>
    </row>
    <row r="1860" spans="1:11" x14ac:dyDescent="0.2">
      <c r="A1860" s="36" t="s">
        <v>352</v>
      </c>
      <c r="B1860" s="27" t="e">
        <f>VLOOKUP($A1858,'CBT Wages'!$B$6:$AE$48,4,0)</f>
        <v>#REF!</v>
      </c>
      <c r="C1860" s="21"/>
      <c r="D1860" s="21"/>
      <c r="E1860" s="28" t="s">
        <v>322</v>
      </c>
      <c r="F1860" s="37" t="e">
        <f>VLOOKUP($A1858,'CBT OT'!$B$6:$O$429,9,0)</f>
        <v>#REF!</v>
      </c>
      <c r="G1860" s="38"/>
      <c r="H1860" s="194"/>
      <c r="I1860" s="188"/>
      <c r="J1860" s="207"/>
      <c r="K1860" s="188"/>
    </row>
    <row r="1861" spans="1:11" x14ac:dyDescent="0.2">
      <c r="A1861" s="39" t="s">
        <v>353</v>
      </c>
      <c r="B1861" s="40" t="e">
        <f>VLOOKUP($A1858,'CBT Wages'!$B$6:$AR$48,44,0)</f>
        <v>#REF!</v>
      </c>
      <c r="C1861" s="41"/>
      <c r="D1861" s="41"/>
      <c r="E1861" s="35" t="s">
        <v>354</v>
      </c>
      <c r="F1861" s="37" t="e">
        <f>VLOOKUP($A1858,'CBT OT'!$B$6:$V$429,16,0)</f>
        <v>#REF!</v>
      </c>
      <c r="G1861" s="42"/>
      <c r="H1861" s="43" t="s">
        <v>355</v>
      </c>
      <c r="I1861" s="66">
        <v>0</v>
      </c>
      <c r="J1861" s="67"/>
      <c r="K1861" s="66">
        <v>0</v>
      </c>
    </row>
    <row r="1862" spans="1:11" x14ac:dyDescent="0.2">
      <c r="A1862" s="169" t="s">
        <v>356</v>
      </c>
      <c r="B1862" s="197"/>
      <c r="C1862" s="198" t="s">
        <v>357</v>
      </c>
      <c r="D1862" s="192"/>
      <c r="E1862" s="45"/>
      <c r="F1862" s="199" t="s">
        <v>358</v>
      </c>
      <c r="G1862" s="192"/>
      <c r="H1862" s="200" t="s">
        <v>359</v>
      </c>
      <c r="I1862" s="201"/>
      <c r="J1862" s="175" t="s">
        <v>360</v>
      </c>
      <c r="K1862" s="176"/>
    </row>
    <row r="1863" spans="1:11" x14ac:dyDescent="0.2">
      <c r="A1863" s="46" t="s">
        <v>361</v>
      </c>
      <c r="B1863" s="47" t="e">
        <f>VLOOKUP($A1858,'CBT Wages'!$B$6:$AE$48,15,0)</f>
        <v>#REF!</v>
      </c>
      <c r="C1863" s="31" t="e">
        <f>VLOOKUP($A1858,'CBT Wages'!$B$6:$AE$48,20,0)</f>
        <v>#REF!</v>
      </c>
      <c r="D1863" s="48"/>
      <c r="E1863" s="49"/>
      <c r="F1863" s="177" t="e">
        <f>SUM(C1863:E1863)</f>
        <v>#REF!</v>
      </c>
      <c r="G1863" s="202"/>
      <c r="H1863" s="34" t="s">
        <v>362</v>
      </c>
      <c r="I1863" s="26" t="e">
        <f>VLOOKUP($A1858,'CBT Wages'!$B$6:$AE$48,29,0)</f>
        <v>#REF!</v>
      </c>
      <c r="J1863" s="203"/>
      <c r="K1863" s="180"/>
    </row>
    <row r="1864" spans="1:11" ht="14.25" x14ac:dyDescent="0.2">
      <c r="A1864" s="46" t="s">
        <v>363</v>
      </c>
      <c r="B1864" s="50" t="e">
        <f>VLOOKUP($A1858,'CBT Wages'!$B$6:$AE$48,16,0)</f>
        <v>#REF!</v>
      </c>
      <c r="C1864" s="51" t="e">
        <f>VLOOKUP($A1858,'CBT Wages'!$B$6:$AE$48,21,0)</f>
        <v>#REF!</v>
      </c>
      <c r="D1864" s="52"/>
      <c r="E1864" s="38"/>
      <c r="F1864" s="181" t="e">
        <f>SUM(C1864:E1864)</f>
        <v>#REF!</v>
      </c>
      <c r="G1864" s="204"/>
      <c r="H1864" s="36" t="s">
        <v>364</v>
      </c>
      <c r="I1864" s="68" t="e">
        <f>VLOOKUP($A1858,'CBT Wages'!$B$6:$AE$48,28,0)</f>
        <v>#REF!</v>
      </c>
      <c r="J1864" s="205" t="e">
        <f>F1871-I1871</f>
        <v>#REF!</v>
      </c>
      <c r="K1864" s="184"/>
    </row>
    <row r="1865" spans="1:11" x14ac:dyDescent="0.2">
      <c r="A1865" s="46" t="s">
        <v>365</v>
      </c>
      <c r="B1865" s="50" t="e">
        <f>VLOOKUP($A1858,'CBT Wages'!$B$6:$AE$48,17,0)</f>
        <v>#REF!</v>
      </c>
      <c r="C1865" s="51" t="e">
        <f>VLOOKUP($A1858,'CBT Wages'!$B$6:$AE$48,22,0)</f>
        <v>#REF!</v>
      </c>
      <c r="D1865" s="52"/>
      <c r="E1865" s="38"/>
      <c r="F1865" s="181" t="e">
        <f>SUM(C1865:E1865)</f>
        <v>#REF!</v>
      </c>
      <c r="G1865" s="204"/>
      <c r="H1865" s="36" t="s">
        <v>366</v>
      </c>
      <c r="I1865" s="68" t="e">
        <f>VLOOKUP($A1858,'CBT Wages'!$B$6:$AE$48,30,0)</f>
        <v>#REF!</v>
      </c>
      <c r="J1865" s="201" t="s">
        <v>367</v>
      </c>
      <c r="K1865" s="190"/>
    </row>
    <row r="1866" spans="1:11" x14ac:dyDescent="0.2">
      <c r="A1866" s="46" t="s">
        <v>368</v>
      </c>
      <c r="B1866" s="50">
        <v>0</v>
      </c>
      <c r="C1866" s="51">
        <v>0</v>
      </c>
      <c r="D1866" s="52"/>
      <c r="E1866" s="38"/>
      <c r="F1866" s="181">
        <f>SUM(D1866:E1866)</f>
        <v>0</v>
      </c>
      <c r="G1866" s="204"/>
      <c r="H1866" s="36" t="s">
        <v>369</v>
      </c>
      <c r="I1866" s="68"/>
      <c r="J1866" s="198"/>
      <c r="K1866" s="192"/>
    </row>
    <row r="1867" spans="1:11" x14ac:dyDescent="0.2">
      <c r="A1867" s="46" t="s">
        <v>370</v>
      </c>
      <c r="B1867" s="50" t="e">
        <f>VLOOKUP($A1858,'CBT Wages'!$B$6:$AE$48,18,0)</f>
        <v>#REF!</v>
      </c>
      <c r="C1867" s="51" t="e">
        <f>VLOOKUP($A1858,'CBT Wages'!$B$6:$AE$48,23,0)</f>
        <v>#REF!</v>
      </c>
      <c r="D1867" s="52"/>
      <c r="E1867" s="38"/>
      <c r="F1867" s="181" t="e">
        <f>SUM(C1867:E1867)</f>
        <v>#REF!</v>
      </c>
      <c r="G1867" s="204"/>
      <c r="H1867" s="36" t="s">
        <v>371</v>
      </c>
      <c r="I1867" s="68"/>
      <c r="J1867" s="198"/>
      <c r="K1867" s="192"/>
    </row>
    <row r="1868" spans="1:11" x14ac:dyDescent="0.2">
      <c r="A1868" s="46" t="s">
        <v>372</v>
      </c>
      <c r="B1868" s="53">
        <v>0</v>
      </c>
      <c r="C1868" s="51" t="e">
        <f>VLOOKUP($A1858,'CBT Wages'!$B$6:$AE$48,25,0)</f>
        <v>#REF!</v>
      </c>
      <c r="D1868" s="52"/>
      <c r="E1868" s="38"/>
      <c r="F1868" s="181" t="e">
        <f>SUM(C1868:E1868)</f>
        <v>#REF!</v>
      </c>
      <c r="G1868" s="204"/>
      <c r="H1868" s="51"/>
      <c r="I1868" s="68"/>
      <c r="J1868" s="198"/>
      <c r="K1868" s="192"/>
    </row>
    <row r="1869" spans="1:11" x14ac:dyDescent="0.2">
      <c r="A1869" s="46" t="s">
        <v>374</v>
      </c>
      <c r="B1869" s="53">
        <v>0</v>
      </c>
      <c r="C1869" s="51" t="e">
        <f>VLOOKUP($A1858,'CBT Wages'!$B$6:$AE$48,26,0)</f>
        <v>#REF!</v>
      </c>
      <c r="D1869" s="52"/>
      <c r="E1869" s="38"/>
      <c r="F1869" s="181" t="e">
        <f>SUM(C1869:E1869)</f>
        <v>#REF!</v>
      </c>
      <c r="G1869" s="204"/>
      <c r="H1869" s="51"/>
      <c r="I1869" s="68"/>
      <c r="J1869" s="198"/>
      <c r="K1869" s="192"/>
    </row>
    <row r="1870" spans="1:11" x14ac:dyDescent="0.2">
      <c r="A1870" s="54" t="s">
        <v>375</v>
      </c>
      <c r="B1870" s="55"/>
      <c r="C1870" s="185"/>
      <c r="D1870" s="186"/>
      <c r="E1870" s="42"/>
      <c r="F1870" s="185">
        <f>SUM(D1870:E1870)</f>
        <v>0</v>
      </c>
      <c r="G1870" s="208"/>
      <c r="H1870" s="40"/>
      <c r="I1870" s="69"/>
      <c r="J1870" s="212"/>
      <c r="K1870" s="194"/>
    </row>
    <row r="1871" spans="1:11" x14ac:dyDescent="0.2">
      <c r="A1871" s="56" t="s">
        <v>320</v>
      </c>
      <c r="B1871" s="57" t="e">
        <f>SUM(B1863:B1870)</f>
        <v>#REF!</v>
      </c>
      <c r="C1871" s="209" t="e">
        <f>SUM(C1863:D1870)</f>
        <v>#REF!</v>
      </c>
      <c r="D1871" s="210"/>
      <c r="E1871" s="58"/>
      <c r="F1871" s="209" t="e">
        <f>SUM(F1863:F1870)+F1861</f>
        <v>#REF!</v>
      </c>
      <c r="G1871" s="211">
        <f t="shared" ref="G1871" si="111">SUM(G1863:G1870)</f>
        <v>0</v>
      </c>
      <c r="H1871" s="59"/>
      <c r="I1871" s="70" t="e">
        <f>SUM(I1863:I1870)</f>
        <v>#REF!</v>
      </c>
      <c r="J1871" s="57" t="s">
        <v>376</v>
      </c>
      <c r="K1871" s="57" t="e">
        <f>VLOOKUP($A1858,'CBT Wages'!$B$6:$AF$48,6,0)</f>
        <v>#REF!</v>
      </c>
    </row>
    <row r="1873" spans="1:11" ht="15.75" x14ac:dyDescent="0.2">
      <c r="A1873" s="20" t="s">
        <v>337</v>
      </c>
      <c r="B1873" s="21"/>
      <c r="C1873" s="21"/>
      <c r="D1873" s="21"/>
      <c r="E1873" s="167" t="str">
        <f>+$E$1</f>
        <v>Salary Slip Oct 2019</v>
      </c>
      <c r="F1873" s="167"/>
      <c r="G1873" s="167"/>
      <c r="H1873" s="167"/>
      <c r="I1873" s="167"/>
      <c r="J1873" s="167"/>
      <c r="K1873" s="168"/>
    </row>
    <row r="1874" spans="1:11" x14ac:dyDescent="0.2">
      <c r="A1874" s="22"/>
      <c r="C1874" s="23" t="s">
        <v>339</v>
      </c>
      <c r="E1874" s="23"/>
      <c r="F1874" s="23"/>
      <c r="G1874" s="23"/>
      <c r="H1874" s="23"/>
      <c r="I1874" s="23"/>
      <c r="J1874" s="23"/>
      <c r="K1874" s="60"/>
    </row>
    <row r="1875" spans="1:11" x14ac:dyDescent="0.2">
      <c r="A1875" s="24" t="s">
        <v>340</v>
      </c>
      <c r="B1875" s="25" t="s">
        <v>341</v>
      </c>
      <c r="C1875" s="26"/>
      <c r="D1875" s="27" t="s">
        <v>342</v>
      </c>
      <c r="E1875" s="28" t="s">
        <v>343</v>
      </c>
      <c r="F1875" s="28" t="s">
        <v>344</v>
      </c>
      <c r="G1875" s="28" t="s">
        <v>345</v>
      </c>
      <c r="H1875" s="29" t="s">
        <v>346</v>
      </c>
      <c r="I1875" s="61" t="s">
        <v>347</v>
      </c>
      <c r="J1875" s="44"/>
      <c r="K1875" s="62" t="s">
        <v>348</v>
      </c>
    </row>
    <row r="1876" spans="1:11" x14ac:dyDescent="0.2">
      <c r="A1876" s="30" t="e">
        <f>+'CBT Wages'!#REF!</f>
        <v>#REF!</v>
      </c>
      <c r="B1876" s="31" t="e">
        <f>VLOOKUP($A1876,'CBT Wages'!$B$6:$AE$48,8,0)</f>
        <v>#REF!</v>
      </c>
      <c r="C1876" s="26"/>
      <c r="D1876" s="31" t="e">
        <f>VLOOKUP($A1876,'CBT Wages'!$B$6:$AE$48,9,0)</f>
        <v>#REF!</v>
      </c>
      <c r="E1876" s="31" t="e">
        <f>VLOOKUP($A1876,'CBT Wages'!$B$6:$AE$48,10,0)</f>
        <v>#REF!</v>
      </c>
      <c r="F1876" s="31" t="e">
        <f>VLOOKUP($A1876,'CBT Wages'!$B$6:$AE$48,14,0)</f>
        <v>#REF!</v>
      </c>
      <c r="G1876" s="32" t="e">
        <f>VLOOKUP($A1876,'CBT Wages'!$B$6:$AE$48,5,0)</f>
        <v>#REF!</v>
      </c>
      <c r="H1876" s="33" t="s">
        <v>349</v>
      </c>
      <c r="I1876" s="64">
        <v>0</v>
      </c>
      <c r="J1876" s="65"/>
      <c r="K1876" s="64">
        <v>0</v>
      </c>
    </row>
    <row r="1877" spans="1:11" x14ac:dyDescent="0.2">
      <c r="A1877" s="34" t="s">
        <v>350</v>
      </c>
      <c r="B1877" s="31" t="e">
        <f>VLOOKUP($A1876,'CBT Wages'!$B$6:$AE$48,3,0)</f>
        <v>#REF!</v>
      </c>
      <c r="C1877" s="21"/>
      <c r="D1877" s="21"/>
      <c r="E1877" s="35"/>
      <c r="F1877" s="35"/>
      <c r="G1877" s="35"/>
      <c r="H1877" s="213" t="s">
        <v>351</v>
      </c>
      <c r="I1877" s="187">
        <v>0</v>
      </c>
      <c r="J1877" s="206"/>
      <c r="K1877" s="187">
        <v>0</v>
      </c>
    </row>
    <row r="1878" spans="1:11" x14ac:dyDescent="0.2">
      <c r="A1878" s="36" t="s">
        <v>352</v>
      </c>
      <c r="B1878" s="27" t="e">
        <f>VLOOKUP($A1876,'CBT Wages'!$B$6:$AE$48,4,0)</f>
        <v>#REF!</v>
      </c>
      <c r="C1878" s="21"/>
      <c r="D1878" s="21"/>
      <c r="E1878" s="28" t="s">
        <v>322</v>
      </c>
      <c r="F1878" s="37" t="e">
        <f>VLOOKUP($A1876,'CBT OT'!$B$6:$O$429,9,0)</f>
        <v>#REF!</v>
      </c>
      <c r="G1878" s="38"/>
      <c r="H1878" s="194"/>
      <c r="I1878" s="188"/>
      <c r="J1878" s="207"/>
      <c r="K1878" s="188"/>
    </row>
    <row r="1879" spans="1:11" x14ac:dyDescent="0.2">
      <c r="A1879" s="39" t="s">
        <v>353</v>
      </c>
      <c r="B1879" s="40" t="e">
        <f>VLOOKUP($A1876,'CBT Wages'!$B$6:$AR$48,44,0)</f>
        <v>#REF!</v>
      </c>
      <c r="C1879" s="41"/>
      <c r="D1879" s="41"/>
      <c r="E1879" s="35" t="s">
        <v>354</v>
      </c>
      <c r="F1879" s="37" t="e">
        <f>VLOOKUP($A1876,'CBT OT'!$B$6:$V$429,16,0)</f>
        <v>#REF!</v>
      </c>
      <c r="G1879" s="42"/>
      <c r="H1879" s="43" t="s">
        <v>355</v>
      </c>
      <c r="I1879" s="66">
        <v>0</v>
      </c>
      <c r="J1879" s="67"/>
      <c r="K1879" s="66">
        <v>0</v>
      </c>
    </row>
    <row r="1880" spans="1:11" x14ac:dyDescent="0.2">
      <c r="A1880" s="169" t="s">
        <v>356</v>
      </c>
      <c r="B1880" s="197"/>
      <c r="C1880" s="198" t="s">
        <v>357</v>
      </c>
      <c r="D1880" s="192"/>
      <c r="E1880" s="45"/>
      <c r="F1880" s="199" t="s">
        <v>358</v>
      </c>
      <c r="G1880" s="192"/>
      <c r="H1880" s="200" t="s">
        <v>359</v>
      </c>
      <c r="I1880" s="201"/>
      <c r="J1880" s="175" t="s">
        <v>360</v>
      </c>
      <c r="K1880" s="176"/>
    </row>
    <row r="1881" spans="1:11" x14ac:dyDescent="0.2">
      <c r="A1881" s="46" t="s">
        <v>361</v>
      </c>
      <c r="B1881" s="47" t="e">
        <f>VLOOKUP($A1876,'CBT Wages'!$B$6:$AE$48,15,0)</f>
        <v>#REF!</v>
      </c>
      <c r="C1881" s="31" t="e">
        <f>VLOOKUP($A1876,'CBT Wages'!$B$6:$AE$48,20,0)</f>
        <v>#REF!</v>
      </c>
      <c r="D1881" s="48"/>
      <c r="E1881" s="49"/>
      <c r="F1881" s="177" t="e">
        <f>SUM(C1881:E1881)</f>
        <v>#REF!</v>
      </c>
      <c r="G1881" s="202"/>
      <c r="H1881" s="34" t="s">
        <v>362</v>
      </c>
      <c r="I1881" s="26" t="e">
        <f>VLOOKUP($A1876,'CBT Wages'!$B$6:$AE$48,29,0)</f>
        <v>#REF!</v>
      </c>
      <c r="J1881" s="203"/>
      <c r="K1881" s="180"/>
    </row>
    <row r="1882" spans="1:11" ht="14.25" x14ac:dyDescent="0.2">
      <c r="A1882" s="46" t="s">
        <v>363</v>
      </c>
      <c r="B1882" s="50" t="e">
        <f>VLOOKUP($A1876,'CBT Wages'!$B$6:$AE$48,16,0)</f>
        <v>#REF!</v>
      </c>
      <c r="C1882" s="51" t="e">
        <f>VLOOKUP($A1876,'CBT Wages'!$B$6:$AE$48,21,0)</f>
        <v>#REF!</v>
      </c>
      <c r="D1882" s="52"/>
      <c r="E1882" s="38"/>
      <c r="F1882" s="181" t="e">
        <f>SUM(C1882:E1882)</f>
        <v>#REF!</v>
      </c>
      <c r="G1882" s="204"/>
      <c r="H1882" s="36" t="s">
        <v>364</v>
      </c>
      <c r="I1882" s="68" t="e">
        <f>VLOOKUP($A1876,'CBT Wages'!$B$6:$AE$48,28,0)</f>
        <v>#REF!</v>
      </c>
      <c r="J1882" s="205" t="e">
        <f>F1889-I1889</f>
        <v>#REF!</v>
      </c>
      <c r="K1882" s="184"/>
    </row>
    <row r="1883" spans="1:11" x14ac:dyDescent="0.2">
      <c r="A1883" s="46" t="s">
        <v>365</v>
      </c>
      <c r="B1883" s="50" t="e">
        <f>VLOOKUP($A1876,'CBT Wages'!$B$6:$AE$48,17,0)</f>
        <v>#REF!</v>
      </c>
      <c r="C1883" s="51" t="e">
        <f>VLOOKUP($A1876,'CBT Wages'!$B$6:$AE$48,22,0)</f>
        <v>#REF!</v>
      </c>
      <c r="D1883" s="52"/>
      <c r="E1883" s="38"/>
      <c r="F1883" s="181" t="e">
        <f>SUM(C1883:E1883)</f>
        <v>#REF!</v>
      </c>
      <c r="G1883" s="204"/>
      <c r="H1883" s="36" t="s">
        <v>366</v>
      </c>
      <c r="I1883" s="68" t="e">
        <f>VLOOKUP($A1876,'CBT Wages'!$B$6:$AE$48,30,0)</f>
        <v>#REF!</v>
      </c>
      <c r="J1883" s="201" t="s">
        <v>367</v>
      </c>
      <c r="K1883" s="190"/>
    </row>
    <row r="1884" spans="1:11" x14ac:dyDescent="0.2">
      <c r="A1884" s="46" t="s">
        <v>368</v>
      </c>
      <c r="B1884" s="50">
        <v>0</v>
      </c>
      <c r="C1884" s="51">
        <v>0</v>
      </c>
      <c r="D1884" s="52"/>
      <c r="E1884" s="38"/>
      <c r="F1884" s="181">
        <f>SUM(D1884:E1884)</f>
        <v>0</v>
      </c>
      <c r="G1884" s="204"/>
      <c r="H1884" s="36" t="s">
        <v>369</v>
      </c>
      <c r="I1884" s="68"/>
      <c r="J1884" s="198"/>
      <c r="K1884" s="192"/>
    </row>
    <row r="1885" spans="1:11" x14ac:dyDescent="0.2">
      <c r="A1885" s="46" t="s">
        <v>370</v>
      </c>
      <c r="B1885" s="50" t="e">
        <f>VLOOKUP($A1876,'CBT Wages'!$B$6:$AE$48,18,0)</f>
        <v>#REF!</v>
      </c>
      <c r="C1885" s="51" t="e">
        <f>VLOOKUP($A1876,'CBT Wages'!$B$6:$AE$48,23,0)</f>
        <v>#REF!</v>
      </c>
      <c r="D1885" s="52"/>
      <c r="E1885" s="38"/>
      <c r="F1885" s="181" t="e">
        <f>SUM(C1885:E1885)</f>
        <v>#REF!</v>
      </c>
      <c r="G1885" s="204"/>
      <c r="H1885" s="36" t="s">
        <v>371</v>
      </c>
      <c r="I1885" s="68"/>
      <c r="J1885" s="198"/>
      <c r="K1885" s="192"/>
    </row>
    <row r="1886" spans="1:11" x14ac:dyDescent="0.2">
      <c r="A1886" s="46" t="s">
        <v>372</v>
      </c>
      <c r="B1886" s="53">
        <v>0</v>
      </c>
      <c r="C1886" s="51" t="e">
        <f>VLOOKUP($A1876,'CBT Wages'!$B$6:$AE$48,25,0)</f>
        <v>#REF!</v>
      </c>
      <c r="D1886" s="52"/>
      <c r="E1886" s="38"/>
      <c r="F1886" s="181" t="e">
        <f>SUM(C1886:E1886)</f>
        <v>#REF!</v>
      </c>
      <c r="G1886" s="204"/>
      <c r="H1886" s="51"/>
      <c r="I1886" s="68"/>
      <c r="J1886" s="198"/>
      <c r="K1886" s="192"/>
    </row>
    <row r="1887" spans="1:11" x14ac:dyDescent="0.2">
      <c r="A1887" s="46" t="s">
        <v>374</v>
      </c>
      <c r="B1887" s="53">
        <v>0</v>
      </c>
      <c r="C1887" s="51" t="e">
        <f>VLOOKUP($A1876,'CBT Wages'!$B$6:$AE$48,26,0)</f>
        <v>#REF!</v>
      </c>
      <c r="D1887" s="52"/>
      <c r="E1887" s="38"/>
      <c r="F1887" s="181" t="e">
        <f>SUM(C1887:E1887)</f>
        <v>#REF!</v>
      </c>
      <c r="G1887" s="204"/>
      <c r="H1887" s="51"/>
      <c r="I1887" s="68"/>
      <c r="J1887" s="198"/>
      <c r="K1887" s="192"/>
    </row>
    <row r="1888" spans="1:11" x14ac:dyDescent="0.2">
      <c r="A1888" s="54" t="s">
        <v>375</v>
      </c>
      <c r="B1888" s="55"/>
      <c r="C1888" s="185"/>
      <c r="D1888" s="186"/>
      <c r="E1888" s="42"/>
      <c r="F1888" s="185">
        <f>SUM(D1888:E1888)</f>
        <v>0</v>
      </c>
      <c r="G1888" s="208"/>
      <c r="H1888" s="40"/>
      <c r="I1888" s="69"/>
      <c r="J1888" s="212"/>
      <c r="K1888" s="194"/>
    </row>
    <row r="1889" spans="1:11" x14ac:dyDescent="0.2">
      <c r="A1889" s="56" t="s">
        <v>320</v>
      </c>
      <c r="B1889" s="57" t="e">
        <f>SUM(B1881:B1888)</f>
        <v>#REF!</v>
      </c>
      <c r="C1889" s="209" t="e">
        <f>SUM(C1881:D1888)</f>
        <v>#REF!</v>
      </c>
      <c r="D1889" s="210"/>
      <c r="E1889" s="58"/>
      <c r="F1889" s="209" t="e">
        <f>SUM(F1881:F1888)+F1879</f>
        <v>#REF!</v>
      </c>
      <c r="G1889" s="211">
        <f t="shared" ref="G1889" si="112">SUM(G1881:G1888)</f>
        <v>0</v>
      </c>
      <c r="H1889" s="59"/>
      <c r="I1889" s="70" t="e">
        <f>SUM(I1881:I1888)</f>
        <v>#REF!</v>
      </c>
      <c r="J1889" s="57" t="s">
        <v>376</v>
      </c>
      <c r="K1889" s="57" t="e">
        <f>VLOOKUP($A1876,'CBT Wages'!$B$6:$AF$48,6,0)</f>
        <v>#REF!</v>
      </c>
    </row>
    <row r="1891" spans="1:11" ht="15.75" x14ac:dyDescent="0.2">
      <c r="A1891" s="20" t="s">
        <v>337</v>
      </c>
      <c r="B1891" s="21"/>
      <c r="C1891" s="21"/>
      <c r="D1891" s="21"/>
      <c r="E1891" s="167" t="str">
        <f>+$E$1</f>
        <v>Salary Slip Oct 2019</v>
      </c>
      <c r="F1891" s="167"/>
      <c r="G1891" s="167"/>
      <c r="H1891" s="167"/>
      <c r="I1891" s="167"/>
      <c r="J1891" s="167"/>
      <c r="K1891" s="168"/>
    </row>
    <row r="1892" spans="1:11" x14ac:dyDescent="0.2">
      <c r="A1892" s="22"/>
      <c r="C1892" s="23" t="s">
        <v>339</v>
      </c>
      <c r="E1892" s="23"/>
      <c r="F1892" s="23"/>
      <c r="G1892" s="23"/>
      <c r="H1892" s="23"/>
      <c r="I1892" s="23"/>
      <c r="J1892" s="23"/>
      <c r="K1892" s="60"/>
    </row>
    <row r="1893" spans="1:11" x14ac:dyDescent="0.2">
      <c r="A1893" s="24" t="s">
        <v>340</v>
      </c>
      <c r="B1893" s="25" t="s">
        <v>341</v>
      </c>
      <c r="C1893" s="26"/>
      <c r="D1893" s="27" t="s">
        <v>342</v>
      </c>
      <c r="E1893" s="28" t="s">
        <v>343</v>
      </c>
      <c r="F1893" s="28" t="s">
        <v>344</v>
      </c>
      <c r="G1893" s="28" t="s">
        <v>345</v>
      </c>
      <c r="H1893" s="29" t="s">
        <v>346</v>
      </c>
      <c r="I1893" s="61" t="s">
        <v>347</v>
      </c>
      <c r="J1893" s="44"/>
      <c r="K1893" s="62" t="s">
        <v>348</v>
      </c>
    </row>
    <row r="1894" spans="1:11" x14ac:dyDescent="0.2">
      <c r="A1894" s="30" t="e">
        <f>+'CBT Wages'!#REF!</f>
        <v>#REF!</v>
      </c>
      <c r="B1894" s="31" t="e">
        <f>VLOOKUP($A1894,'CBT Wages'!$B$6:$AE$48,8,0)</f>
        <v>#REF!</v>
      </c>
      <c r="C1894" s="26"/>
      <c r="D1894" s="31" t="e">
        <f>VLOOKUP($A1894,'CBT Wages'!$B$6:$AE$48,9,0)</f>
        <v>#REF!</v>
      </c>
      <c r="E1894" s="31" t="e">
        <f>VLOOKUP($A1894,'CBT Wages'!$B$6:$AE$48,10,0)</f>
        <v>#REF!</v>
      </c>
      <c r="F1894" s="31" t="e">
        <f>VLOOKUP($A1894,'CBT Wages'!$B$6:$AE$48,14,0)</f>
        <v>#REF!</v>
      </c>
      <c r="G1894" s="32" t="e">
        <f>VLOOKUP($A1894,'CBT Wages'!$B$6:$AE$48,5,0)</f>
        <v>#REF!</v>
      </c>
      <c r="H1894" s="33" t="s">
        <v>349</v>
      </c>
      <c r="I1894" s="64">
        <v>0</v>
      </c>
      <c r="J1894" s="65"/>
      <c r="K1894" s="64">
        <v>0</v>
      </c>
    </row>
    <row r="1895" spans="1:11" x14ac:dyDescent="0.2">
      <c r="A1895" s="34" t="s">
        <v>350</v>
      </c>
      <c r="B1895" s="31" t="e">
        <f>VLOOKUP($A1894,'CBT Wages'!$B$6:$AE$48,3,0)</f>
        <v>#REF!</v>
      </c>
      <c r="C1895" s="21"/>
      <c r="D1895" s="21"/>
      <c r="E1895" s="35"/>
      <c r="F1895" s="35"/>
      <c r="G1895" s="35"/>
      <c r="H1895" s="213" t="s">
        <v>351</v>
      </c>
      <c r="I1895" s="187">
        <v>0</v>
      </c>
      <c r="J1895" s="206"/>
      <c r="K1895" s="187">
        <v>0</v>
      </c>
    </row>
    <row r="1896" spans="1:11" x14ac:dyDescent="0.2">
      <c r="A1896" s="36" t="s">
        <v>352</v>
      </c>
      <c r="B1896" s="27" t="e">
        <f>VLOOKUP($A1894,'CBT Wages'!$B$6:$AE$48,4,0)</f>
        <v>#REF!</v>
      </c>
      <c r="C1896" s="21"/>
      <c r="D1896" s="21"/>
      <c r="E1896" s="28" t="s">
        <v>322</v>
      </c>
      <c r="F1896" s="37" t="e">
        <f>VLOOKUP($A1894,'CBT OT'!$B$6:$O$429,9,0)</f>
        <v>#REF!</v>
      </c>
      <c r="G1896" s="38"/>
      <c r="H1896" s="194"/>
      <c r="I1896" s="188"/>
      <c r="J1896" s="207"/>
      <c r="K1896" s="188"/>
    </row>
    <row r="1897" spans="1:11" x14ac:dyDescent="0.2">
      <c r="A1897" s="39" t="s">
        <v>353</v>
      </c>
      <c r="B1897" s="40" t="e">
        <f>VLOOKUP($A1894,'CBT Wages'!$B$6:$AR$48,44,0)</f>
        <v>#REF!</v>
      </c>
      <c r="C1897" s="41"/>
      <c r="D1897" s="41"/>
      <c r="E1897" s="35" t="s">
        <v>354</v>
      </c>
      <c r="F1897" s="37" t="e">
        <f>VLOOKUP($A1894,'CBT OT'!$B$6:$V$429,16,0)</f>
        <v>#REF!</v>
      </c>
      <c r="G1897" s="42"/>
      <c r="H1897" s="43" t="s">
        <v>355</v>
      </c>
      <c r="I1897" s="66">
        <v>0</v>
      </c>
      <c r="J1897" s="67"/>
      <c r="K1897" s="66">
        <v>0</v>
      </c>
    </row>
    <row r="1898" spans="1:11" x14ac:dyDescent="0.2">
      <c r="A1898" s="169" t="s">
        <v>356</v>
      </c>
      <c r="B1898" s="197"/>
      <c r="C1898" s="198" t="s">
        <v>357</v>
      </c>
      <c r="D1898" s="192"/>
      <c r="E1898" s="45"/>
      <c r="F1898" s="199" t="s">
        <v>358</v>
      </c>
      <c r="G1898" s="192"/>
      <c r="H1898" s="200" t="s">
        <v>359</v>
      </c>
      <c r="I1898" s="201"/>
      <c r="J1898" s="175" t="s">
        <v>360</v>
      </c>
      <c r="K1898" s="176"/>
    </row>
    <row r="1899" spans="1:11" x14ac:dyDescent="0.2">
      <c r="A1899" s="46" t="s">
        <v>361</v>
      </c>
      <c r="B1899" s="47" t="e">
        <f>VLOOKUP($A1894,'CBT Wages'!$B$6:$AE$48,15,0)</f>
        <v>#REF!</v>
      </c>
      <c r="C1899" s="31" t="e">
        <f>VLOOKUP($A1894,'CBT Wages'!$B$6:$AE$48,20,0)</f>
        <v>#REF!</v>
      </c>
      <c r="D1899" s="48"/>
      <c r="E1899" s="49"/>
      <c r="F1899" s="177" t="e">
        <f>SUM(C1899:E1899)</f>
        <v>#REF!</v>
      </c>
      <c r="G1899" s="202"/>
      <c r="H1899" s="34" t="s">
        <v>362</v>
      </c>
      <c r="I1899" s="26" t="e">
        <f>VLOOKUP($A1894,'CBT Wages'!$B$6:$AE$48,29,0)</f>
        <v>#REF!</v>
      </c>
      <c r="J1899" s="203"/>
      <c r="K1899" s="180"/>
    </row>
    <row r="1900" spans="1:11" ht="14.25" x14ac:dyDescent="0.2">
      <c r="A1900" s="46" t="s">
        <v>363</v>
      </c>
      <c r="B1900" s="50" t="e">
        <f>VLOOKUP($A1894,'CBT Wages'!$B$6:$AE$48,16,0)</f>
        <v>#REF!</v>
      </c>
      <c r="C1900" s="51" t="e">
        <f>VLOOKUP($A1894,'CBT Wages'!$B$6:$AE$48,21,0)</f>
        <v>#REF!</v>
      </c>
      <c r="D1900" s="52"/>
      <c r="E1900" s="38"/>
      <c r="F1900" s="181" t="e">
        <f>SUM(C1900:E1900)</f>
        <v>#REF!</v>
      </c>
      <c r="G1900" s="204"/>
      <c r="H1900" s="36" t="s">
        <v>364</v>
      </c>
      <c r="I1900" s="68" t="e">
        <f>VLOOKUP($A1894,'CBT Wages'!$B$6:$AE$48,28,0)</f>
        <v>#REF!</v>
      </c>
      <c r="J1900" s="205" t="e">
        <f>F1907-I1907</f>
        <v>#REF!</v>
      </c>
      <c r="K1900" s="184"/>
    </row>
    <row r="1901" spans="1:11" x14ac:dyDescent="0.2">
      <c r="A1901" s="46" t="s">
        <v>365</v>
      </c>
      <c r="B1901" s="50" t="e">
        <f>VLOOKUP($A1894,'CBT Wages'!$B$6:$AE$48,17,0)</f>
        <v>#REF!</v>
      </c>
      <c r="C1901" s="51" t="e">
        <f>VLOOKUP($A1894,'CBT Wages'!$B$6:$AE$48,22,0)</f>
        <v>#REF!</v>
      </c>
      <c r="D1901" s="52"/>
      <c r="E1901" s="38"/>
      <c r="F1901" s="181" t="e">
        <f>SUM(C1901:E1901)</f>
        <v>#REF!</v>
      </c>
      <c r="G1901" s="204"/>
      <c r="H1901" s="36" t="s">
        <v>366</v>
      </c>
      <c r="I1901" s="68" t="e">
        <f>VLOOKUP($A1894,'CBT Wages'!$B$6:$AE$48,30,0)</f>
        <v>#REF!</v>
      </c>
      <c r="J1901" s="201" t="s">
        <v>367</v>
      </c>
      <c r="K1901" s="190"/>
    </row>
    <row r="1902" spans="1:11" x14ac:dyDescent="0.2">
      <c r="A1902" s="46" t="s">
        <v>368</v>
      </c>
      <c r="B1902" s="50">
        <v>0</v>
      </c>
      <c r="C1902" s="51">
        <v>0</v>
      </c>
      <c r="D1902" s="52"/>
      <c r="E1902" s="38"/>
      <c r="F1902" s="181">
        <f>SUM(D1902:E1902)</f>
        <v>0</v>
      </c>
      <c r="G1902" s="204"/>
      <c r="H1902" s="36" t="s">
        <v>369</v>
      </c>
      <c r="I1902" s="68"/>
      <c r="J1902" s="198"/>
      <c r="K1902" s="192"/>
    </row>
    <row r="1903" spans="1:11" x14ac:dyDescent="0.2">
      <c r="A1903" s="46" t="s">
        <v>370</v>
      </c>
      <c r="B1903" s="50" t="e">
        <f>VLOOKUP($A1894,'CBT Wages'!$B$6:$AE$48,18,0)</f>
        <v>#REF!</v>
      </c>
      <c r="C1903" s="51" t="e">
        <f>VLOOKUP($A1894,'CBT Wages'!$B$6:$AE$48,23,0)</f>
        <v>#REF!</v>
      </c>
      <c r="D1903" s="52"/>
      <c r="E1903" s="38"/>
      <c r="F1903" s="181" t="e">
        <f>SUM(C1903:E1903)</f>
        <v>#REF!</v>
      </c>
      <c r="G1903" s="204"/>
      <c r="H1903" s="36" t="s">
        <v>371</v>
      </c>
      <c r="I1903" s="68"/>
      <c r="J1903" s="198"/>
      <c r="K1903" s="192"/>
    </row>
    <row r="1904" spans="1:11" x14ac:dyDescent="0.2">
      <c r="A1904" s="46" t="s">
        <v>372</v>
      </c>
      <c r="B1904" s="53">
        <v>0</v>
      </c>
      <c r="C1904" s="51" t="e">
        <f>VLOOKUP($A1894,'CBT Wages'!$B$6:$AE$48,25,0)</f>
        <v>#REF!</v>
      </c>
      <c r="D1904" s="52"/>
      <c r="E1904" s="38"/>
      <c r="F1904" s="181" t="e">
        <f>SUM(C1904:E1904)</f>
        <v>#REF!</v>
      </c>
      <c r="G1904" s="204"/>
      <c r="H1904" s="51"/>
      <c r="I1904" s="68"/>
      <c r="J1904" s="198"/>
      <c r="K1904" s="192"/>
    </row>
    <row r="1905" spans="1:11" x14ac:dyDescent="0.2">
      <c r="A1905" s="46" t="s">
        <v>374</v>
      </c>
      <c r="B1905" s="53">
        <v>0</v>
      </c>
      <c r="C1905" s="51" t="e">
        <f>VLOOKUP($A1894,'CBT Wages'!$B$6:$AE$48,26,0)</f>
        <v>#REF!</v>
      </c>
      <c r="D1905" s="52"/>
      <c r="E1905" s="38"/>
      <c r="F1905" s="181" t="e">
        <f>SUM(C1905:E1905)</f>
        <v>#REF!</v>
      </c>
      <c r="G1905" s="204"/>
      <c r="H1905" s="51"/>
      <c r="I1905" s="68"/>
      <c r="J1905" s="198"/>
      <c r="K1905" s="192"/>
    </row>
    <row r="1906" spans="1:11" x14ac:dyDescent="0.2">
      <c r="A1906" s="54" t="s">
        <v>375</v>
      </c>
      <c r="B1906" s="55"/>
      <c r="C1906" s="185"/>
      <c r="D1906" s="186"/>
      <c r="E1906" s="42"/>
      <c r="F1906" s="185">
        <f>SUM(D1906:E1906)</f>
        <v>0</v>
      </c>
      <c r="G1906" s="208"/>
      <c r="H1906" s="40"/>
      <c r="I1906" s="69"/>
      <c r="J1906" s="212"/>
      <c r="K1906" s="194"/>
    </row>
    <row r="1907" spans="1:11" x14ac:dyDescent="0.2">
      <c r="A1907" s="56" t="s">
        <v>320</v>
      </c>
      <c r="B1907" s="57" t="e">
        <f>SUM(B1899:B1906)</f>
        <v>#REF!</v>
      </c>
      <c r="C1907" s="209" t="e">
        <f>SUM(C1899:D1906)</f>
        <v>#REF!</v>
      </c>
      <c r="D1907" s="210"/>
      <c r="E1907" s="58"/>
      <c r="F1907" s="209" t="e">
        <f>SUM(F1899:F1906)+F1897</f>
        <v>#REF!</v>
      </c>
      <c r="G1907" s="211">
        <f t="shared" ref="G1907" si="113">SUM(G1899:G1906)</f>
        <v>0</v>
      </c>
      <c r="H1907" s="59"/>
      <c r="I1907" s="70" t="e">
        <f>SUM(I1899:I1906)</f>
        <v>#REF!</v>
      </c>
      <c r="J1907" s="57" t="s">
        <v>376</v>
      </c>
      <c r="K1907" s="57" t="e">
        <f>VLOOKUP($A1894,'CBT Wages'!$B$6:$AF$48,6,0)</f>
        <v>#REF!</v>
      </c>
    </row>
    <row r="1909" spans="1:11" ht="15.75" x14ac:dyDescent="0.2">
      <c r="A1909" s="20" t="s">
        <v>337</v>
      </c>
      <c r="B1909" s="21"/>
      <c r="C1909" s="21"/>
      <c r="D1909" s="21"/>
      <c r="E1909" s="167" t="str">
        <f>+$E$1</f>
        <v>Salary Slip Oct 2019</v>
      </c>
      <c r="F1909" s="167"/>
      <c r="G1909" s="167"/>
      <c r="H1909" s="167"/>
      <c r="I1909" s="167"/>
      <c r="J1909" s="167"/>
      <c r="K1909" s="168"/>
    </row>
    <row r="1910" spans="1:11" x14ac:dyDescent="0.2">
      <c r="A1910" s="22"/>
      <c r="C1910" s="23" t="s">
        <v>339</v>
      </c>
      <c r="E1910" s="23"/>
      <c r="F1910" s="23"/>
      <c r="G1910" s="23"/>
      <c r="H1910" s="23"/>
      <c r="I1910" s="23"/>
      <c r="J1910" s="23"/>
      <c r="K1910" s="60"/>
    </row>
    <row r="1911" spans="1:11" x14ac:dyDescent="0.2">
      <c r="A1911" s="24" t="s">
        <v>340</v>
      </c>
      <c r="B1911" s="25" t="s">
        <v>341</v>
      </c>
      <c r="C1911" s="26"/>
      <c r="D1911" s="27" t="s">
        <v>342</v>
      </c>
      <c r="E1911" s="28" t="s">
        <v>343</v>
      </c>
      <c r="F1911" s="28" t="s">
        <v>344</v>
      </c>
      <c r="G1911" s="28" t="s">
        <v>345</v>
      </c>
      <c r="H1911" s="29" t="s">
        <v>346</v>
      </c>
      <c r="I1911" s="61" t="s">
        <v>347</v>
      </c>
      <c r="J1911" s="44"/>
      <c r="K1911" s="62" t="s">
        <v>348</v>
      </c>
    </row>
    <row r="1912" spans="1:11" x14ac:dyDescent="0.2">
      <c r="A1912" s="30" t="e">
        <f>+'CBT Wages'!#REF!</f>
        <v>#REF!</v>
      </c>
      <c r="B1912" s="31" t="e">
        <f>VLOOKUP($A1912,'CBT Wages'!$B$6:$AE$48,8,0)</f>
        <v>#REF!</v>
      </c>
      <c r="C1912" s="26"/>
      <c r="D1912" s="31" t="e">
        <f>VLOOKUP($A1912,'CBT Wages'!$B$6:$AE$48,9,0)</f>
        <v>#REF!</v>
      </c>
      <c r="E1912" s="31" t="e">
        <f>VLOOKUP($A1912,'CBT Wages'!$B$6:$AE$48,10,0)</f>
        <v>#REF!</v>
      </c>
      <c r="F1912" s="31" t="e">
        <f>VLOOKUP($A1912,'CBT Wages'!$B$6:$AE$48,14,0)</f>
        <v>#REF!</v>
      </c>
      <c r="G1912" s="32" t="e">
        <f>VLOOKUP($A1912,'CBT Wages'!$B$6:$AE$48,5,0)</f>
        <v>#REF!</v>
      </c>
      <c r="H1912" s="33" t="s">
        <v>349</v>
      </c>
      <c r="I1912" s="64">
        <v>0</v>
      </c>
      <c r="J1912" s="65"/>
      <c r="K1912" s="64">
        <v>0</v>
      </c>
    </row>
    <row r="1913" spans="1:11" x14ac:dyDescent="0.2">
      <c r="A1913" s="34" t="s">
        <v>350</v>
      </c>
      <c r="B1913" s="31" t="e">
        <f>VLOOKUP($A1912,'CBT Wages'!$B$6:$AE$48,3,0)</f>
        <v>#REF!</v>
      </c>
      <c r="C1913" s="21"/>
      <c r="D1913" s="21"/>
      <c r="E1913" s="35"/>
      <c r="F1913" s="35"/>
      <c r="G1913" s="35"/>
      <c r="H1913" s="213" t="s">
        <v>351</v>
      </c>
      <c r="I1913" s="187">
        <v>0</v>
      </c>
      <c r="J1913" s="206"/>
      <c r="K1913" s="187">
        <v>0</v>
      </c>
    </row>
    <row r="1914" spans="1:11" x14ac:dyDescent="0.2">
      <c r="A1914" s="36" t="s">
        <v>352</v>
      </c>
      <c r="B1914" s="27" t="e">
        <f>VLOOKUP($A1912,'CBT Wages'!$B$6:$AE$48,4,0)</f>
        <v>#REF!</v>
      </c>
      <c r="C1914" s="21"/>
      <c r="D1914" s="21"/>
      <c r="E1914" s="28" t="s">
        <v>322</v>
      </c>
      <c r="F1914" s="37" t="e">
        <f>VLOOKUP($A1912,'CBT OT'!$B$6:$O$429,9,0)</f>
        <v>#REF!</v>
      </c>
      <c r="G1914" s="38"/>
      <c r="H1914" s="194"/>
      <c r="I1914" s="188"/>
      <c r="J1914" s="207"/>
      <c r="K1914" s="188"/>
    </row>
    <row r="1915" spans="1:11" x14ac:dyDescent="0.2">
      <c r="A1915" s="39" t="s">
        <v>353</v>
      </c>
      <c r="B1915" s="40" t="e">
        <f>VLOOKUP($A1912,'CBT Wages'!$B$6:$AR$48,44,0)</f>
        <v>#REF!</v>
      </c>
      <c r="C1915" s="41"/>
      <c r="D1915" s="41"/>
      <c r="E1915" s="35" t="s">
        <v>354</v>
      </c>
      <c r="F1915" s="37" t="e">
        <f>VLOOKUP($A1912,'CBT OT'!$B$6:$V$429,16,0)</f>
        <v>#REF!</v>
      </c>
      <c r="G1915" s="42"/>
      <c r="H1915" s="43" t="s">
        <v>355</v>
      </c>
      <c r="I1915" s="66">
        <v>0</v>
      </c>
      <c r="J1915" s="67"/>
      <c r="K1915" s="66">
        <v>0</v>
      </c>
    </row>
    <row r="1916" spans="1:11" x14ac:dyDescent="0.2">
      <c r="A1916" s="169" t="s">
        <v>356</v>
      </c>
      <c r="B1916" s="197"/>
      <c r="C1916" s="198" t="s">
        <v>357</v>
      </c>
      <c r="D1916" s="192"/>
      <c r="E1916" s="45"/>
      <c r="F1916" s="199" t="s">
        <v>358</v>
      </c>
      <c r="G1916" s="192"/>
      <c r="H1916" s="200" t="s">
        <v>359</v>
      </c>
      <c r="I1916" s="201"/>
      <c r="J1916" s="175" t="s">
        <v>360</v>
      </c>
      <c r="K1916" s="176"/>
    </row>
    <row r="1917" spans="1:11" x14ac:dyDescent="0.2">
      <c r="A1917" s="46" t="s">
        <v>361</v>
      </c>
      <c r="B1917" s="47" t="e">
        <f>VLOOKUP($A1912,'CBT Wages'!$B$6:$AE$48,15,0)</f>
        <v>#REF!</v>
      </c>
      <c r="C1917" s="31" t="e">
        <f>VLOOKUP($A1912,'CBT Wages'!$B$6:$AE$48,20,0)</f>
        <v>#REF!</v>
      </c>
      <c r="D1917" s="48"/>
      <c r="E1917" s="49"/>
      <c r="F1917" s="177" t="e">
        <f>SUM(C1917:E1917)</f>
        <v>#REF!</v>
      </c>
      <c r="G1917" s="202"/>
      <c r="H1917" s="34" t="s">
        <v>362</v>
      </c>
      <c r="I1917" s="26" t="e">
        <f>VLOOKUP($A1912,'CBT Wages'!$B$6:$AE$48,29,0)</f>
        <v>#REF!</v>
      </c>
      <c r="J1917" s="203"/>
      <c r="K1917" s="180"/>
    </row>
    <row r="1918" spans="1:11" ht="14.25" x14ac:dyDescent="0.2">
      <c r="A1918" s="46" t="s">
        <v>363</v>
      </c>
      <c r="B1918" s="50" t="e">
        <f>VLOOKUP($A1912,'CBT Wages'!$B$6:$AE$48,16,0)</f>
        <v>#REF!</v>
      </c>
      <c r="C1918" s="51" t="e">
        <f>VLOOKUP($A1912,'CBT Wages'!$B$6:$AE$48,21,0)</f>
        <v>#REF!</v>
      </c>
      <c r="D1918" s="52"/>
      <c r="E1918" s="38"/>
      <c r="F1918" s="181" t="e">
        <f>SUM(C1918:E1918)</f>
        <v>#REF!</v>
      </c>
      <c r="G1918" s="204"/>
      <c r="H1918" s="36" t="s">
        <v>364</v>
      </c>
      <c r="I1918" s="68" t="e">
        <f>VLOOKUP($A1912,'CBT Wages'!$B$6:$AE$48,28,0)</f>
        <v>#REF!</v>
      </c>
      <c r="J1918" s="205" t="e">
        <f>F1925-I1925</f>
        <v>#REF!</v>
      </c>
      <c r="K1918" s="184"/>
    </row>
    <row r="1919" spans="1:11" x14ac:dyDescent="0.2">
      <c r="A1919" s="46" t="s">
        <v>365</v>
      </c>
      <c r="B1919" s="50" t="e">
        <f>VLOOKUP($A1912,'CBT Wages'!$B$6:$AE$48,17,0)</f>
        <v>#REF!</v>
      </c>
      <c r="C1919" s="51" t="e">
        <f>VLOOKUP($A1912,'CBT Wages'!$B$6:$AE$48,22,0)</f>
        <v>#REF!</v>
      </c>
      <c r="D1919" s="52"/>
      <c r="E1919" s="38"/>
      <c r="F1919" s="181" t="e">
        <f>SUM(C1919:E1919)</f>
        <v>#REF!</v>
      </c>
      <c r="G1919" s="204"/>
      <c r="H1919" s="36" t="s">
        <v>366</v>
      </c>
      <c r="I1919" s="68" t="e">
        <f>VLOOKUP($A1912,'CBT Wages'!$B$6:$AE$48,30,0)</f>
        <v>#REF!</v>
      </c>
      <c r="J1919" s="201" t="s">
        <v>367</v>
      </c>
      <c r="K1919" s="190"/>
    </row>
    <row r="1920" spans="1:11" x14ac:dyDescent="0.2">
      <c r="A1920" s="46" t="s">
        <v>368</v>
      </c>
      <c r="B1920" s="50">
        <v>0</v>
      </c>
      <c r="C1920" s="51">
        <v>0</v>
      </c>
      <c r="D1920" s="52"/>
      <c r="E1920" s="38"/>
      <c r="F1920" s="181">
        <f>SUM(D1920:E1920)</f>
        <v>0</v>
      </c>
      <c r="G1920" s="204"/>
      <c r="H1920" s="36" t="s">
        <v>369</v>
      </c>
      <c r="I1920" s="68"/>
      <c r="J1920" s="198"/>
      <c r="K1920" s="192"/>
    </row>
    <row r="1921" spans="1:11" x14ac:dyDescent="0.2">
      <c r="A1921" s="46" t="s">
        <v>370</v>
      </c>
      <c r="B1921" s="50" t="e">
        <f>VLOOKUP($A1912,'CBT Wages'!$B$6:$AE$48,18,0)</f>
        <v>#REF!</v>
      </c>
      <c r="C1921" s="51" t="e">
        <f>VLOOKUP($A1912,'CBT Wages'!$B$6:$AE$48,23,0)</f>
        <v>#REF!</v>
      </c>
      <c r="D1921" s="52"/>
      <c r="E1921" s="38"/>
      <c r="F1921" s="181" t="e">
        <f>SUM(C1921:E1921)</f>
        <v>#REF!</v>
      </c>
      <c r="G1921" s="204"/>
      <c r="H1921" s="36" t="s">
        <v>371</v>
      </c>
      <c r="I1921" s="68"/>
      <c r="J1921" s="198"/>
      <c r="K1921" s="192"/>
    </row>
    <row r="1922" spans="1:11" x14ac:dyDescent="0.2">
      <c r="A1922" s="46" t="s">
        <v>372</v>
      </c>
      <c r="B1922" s="53">
        <v>0</v>
      </c>
      <c r="C1922" s="51" t="e">
        <f>VLOOKUP($A1912,'CBT Wages'!$B$6:$AE$48,25,0)</f>
        <v>#REF!</v>
      </c>
      <c r="D1922" s="52"/>
      <c r="E1922" s="38"/>
      <c r="F1922" s="181" t="e">
        <f>SUM(C1922:E1922)</f>
        <v>#REF!</v>
      </c>
      <c r="G1922" s="204"/>
      <c r="H1922" s="51"/>
      <c r="I1922" s="68"/>
      <c r="J1922" s="198"/>
      <c r="K1922" s="192"/>
    </row>
    <row r="1923" spans="1:11" x14ac:dyDescent="0.2">
      <c r="A1923" s="46" t="s">
        <v>374</v>
      </c>
      <c r="B1923" s="53">
        <v>0</v>
      </c>
      <c r="C1923" s="51" t="e">
        <f>VLOOKUP($A1912,'CBT Wages'!$B$6:$AE$48,26,0)</f>
        <v>#REF!</v>
      </c>
      <c r="D1923" s="52"/>
      <c r="E1923" s="38"/>
      <c r="F1923" s="181" t="e">
        <f>SUM(C1923:E1923)</f>
        <v>#REF!</v>
      </c>
      <c r="G1923" s="204"/>
      <c r="H1923" s="51"/>
      <c r="I1923" s="68"/>
      <c r="J1923" s="198"/>
      <c r="K1923" s="192"/>
    </row>
    <row r="1924" spans="1:11" x14ac:dyDescent="0.2">
      <c r="A1924" s="54" t="s">
        <v>375</v>
      </c>
      <c r="B1924" s="55"/>
      <c r="C1924" s="185"/>
      <c r="D1924" s="186"/>
      <c r="E1924" s="42"/>
      <c r="F1924" s="185">
        <f>SUM(D1924:E1924)</f>
        <v>0</v>
      </c>
      <c r="G1924" s="208"/>
      <c r="H1924" s="40"/>
      <c r="I1924" s="69"/>
      <c r="J1924" s="212"/>
      <c r="K1924" s="194"/>
    </row>
    <row r="1925" spans="1:11" x14ac:dyDescent="0.2">
      <c r="A1925" s="56" t="s">
        <v>320</v>
      </c>
      <c r="B1925" s="57" t="e">
        <f>SUM(B1917:B1924)</f>
        <v>#REF!</v>
      </c>
      <c r="C1925" s="209" t="e">
        <f>SUM(C1917:D1924)</f>
        <v>#REF!</v>
      </c>
      <c r="D1925" s="210"/>
      <c r="E1925" s="58"/>
      <c r="F1925" s="209" t="e">
        <f>SUM(F1917:F1924)+F1915</f>
        <v>#REF!</v>
      </c>
      <c r="G1925" s="211">
        <f t="shared" ref="G1925" si="114">SUM(G1917:G1924)</f>
        <v>0</v>
      </c>
      <c r="H1925" s="59"/>
      <c r="I1925" s="70" t="e">
        <f>SUM(I1917:I1924)</f>
        <v>#REF!</v>
      </c>
      <c r="J1925" s="57" t="s">
        <v>376</v>
      </c>
      <c r="K1925" s="57" t="e">
        <f>VLOOKUP($A1912,'CBT Wages'!$B$6:$AF$48,6,0)</f>
        <v>#REF!</v>
      </c>
    </row>
    <row r="1927" spans="1:11" ht="15.75" x14ac:dyDescent="0.2">
      <c r="A1927" s="20" t="s">
        <v>337</v>
      </c>
      <c r="B1927" s="21"/>
      <c r="C1927" s="21"/>
      <c r="D1927" s="21"/>
      <c r="E1927" s="167" t="str">
        <f>+$E$1</f>
        <v>Salary Slip Oct 2019</v>
      </c>
      <c r="F1927" s="167"/>
      <c r="G1927" s="167"/>
      <c r="H1927" s="167"/>
      <c r="I1927" s="167"/>
      <c r="J1927" s="167"/>
      <c r="K1927" s="168"/>
    </row>
    <row r="1928" spans="1:11" x14ac:dyDescent="0.2">
      <c r="A1928" s="22"/>
      <c r="C1928" s="23" t="s">
        <v>339</v>
      </c>
      <c r="E1928" s="23"/>
      <c r="F1928" s="23"/>
      <c r="G1928" s="23"/>
      <c r="H1928" s="23"/>
      <c r="I1928" s="23"/>
      <c r="J1928" s="23"/>
      <c r="K1928" s="60"/>
    </row>
    <row r="1929" spans="1:11" x14ac:dyDescent="0.2">
      <c r="A1929" s="24" t="s">
        <v>340</v>
      </c>
      <c r="B1929" s="25" t="s">
        <v>341</v>
      </c>
      <c r="C1929" s="26"/>
      <c r="D1929" s="27" t="s">
        <v>342</v>
      </c>
      <c r="E1929" s="28" t="s">
        <v>343</v>
      </c>
      <c r="F1929" s="28" t="s">
        <v>344</v>
      </c>
      <c r="G1929" s="28" t="s">
        <v>345</v>
      </c>
      <c r="H1929" s="29" t="s">
        <v>346</v>
      </c>
      <c r="I1929" s="61" t="s">
        <v>347</v>
      </c>
      <c r="J1929" s="44"/>
      <c r="K1929" s="62" t="s">
        <v>348</v>
      </c>
    </row>
    <row r="1930" spans="1:11" x14ac:dyDescent="0.2">
      <c r="A1930" s="30" t="e">
        <f>+'CBT Wages'!#REF!</f>
        <v>#REF!</v>
      </c>
      <c r="B1930" s="31" t="e">
        <f>VLOOKUP($A1930,'CBT Wages'!$B$6:$AE$48,8,0)</f>
        <v>#REF!</v>
      </c>
      <c r="C1930" s="26"/>
      <c r="D1930" s="31" t="e">
        <f>VLOOKUP($A1930,'CBT Wages'!$B$6:$AE$48,9,0)</f>
        <v>#REF!</v>
      </c>
      <c r="E1930" s="31" t="e">
        <f>VLOOKUP($A1930,'CBT Wages'!$B$6:$AE$48,10,0)</f>
        <v>#REF!</v>
      </c>
      <c r="F1930" s="31" t="e">
        <f>VLOOKUP($A1930,'CBT Wages'!$B$6:$AE$48,14,0)</f>
        <v>#REF!</v>
      </c>
      <c r="G1930" s="32" t="e">
        <f>VLOOKUP($A1930,'CBT Wages'!$B$6:$AE$48,5,0)</f>
        <v>#REF!</v>
      </c>
      <c r="H1930" s="33" t="s">
        <v>349</v>
      </c>
      <c r="I1930" s="64">
        <v>0</v>
      </c>
      <c r="J1930" s="65"/>
      <c r="K1930" s="64">
        <v>0</v>
      </c>
    </row>
    <row r="1931" spans="1:11" x14ac:dyDescent="0.2">
      <c r="A1931" s="34" t="s">
        <v>350</v>
      </c>
      <c r="B1931" s="31" t="e">
        <f>VLOOKUP($A1930,'CBT Wages'!$B$6:$AE$48,3,0)</f>
        <v>#REF!</v>
      </c>
      <c r="C1931" s="21"/>
      <c r="D1931" s="21"/>
      <c r="E1931" s="35"/>
      <c r="F1931" s="35"/>
      <c r="G1931" s="35"/>
      <c r="H1931" s="213" t="s">
        <v>351</v>
      </c>
      <c r="I1931" s="187">
        <v>0</v>
      </c>
      <c r="J1931" s="206"/>
      <c r="K1931" s="187">
        <v>0</v>
      </c>
    </row>
    <row r="1932" spans="1:11" x14ac:dyDescent="0.2">
      <c r="A1932" s="36" t="s">
        <v>352</v>
      </c>
      <c r="B1932" s="27" t="e">
        <f>VLOOKUP($A1930,'CBT Wages'!$B$6:$AE$48,4,0)</f>
        <v>#REF!</v>
      </c>
      <c r="C1932" s="21"/>
      <c r="D1932" s="21"/>
      <c r="E1932" s="28" t="s">
        <v>322</v>
      </c>
      <c r="F1932" s="37" t="e">
        <f>VLOOKUP($A1930,'CBT OT'!$B$6:$O$429,9,0)</f>
        <v>#REF!</v>
      </c>
      <c r="G1932" s="38"/>
      <c r="H1932" s="194"/>
      <c r="I1932" s="188"/>
      <c r="J1932" s="207"/>
      <c r="K1932" s="188"/>
    </row>
    <row r="1933" spans="1:11" x14ac:dyDescent="0.2">
      <c r="A1933" s="39" t="s">
        <v>353</v>
      </c>
      <c r="B1933" s="40" t="e">
        <f>VLOOKUP($A1930,'CBT Wages'!$B$6:$AR$48,44,0)</f>
        <v>#REF!</v>
      </c>
      <c r="C1933" s="41"/>
      <c r="D1933" s="41"/>
      <c r="E1933" s="35" t="s">
        <v>354</v>
      </c>
      <c r="F1933" s="37" t="e">
        <f>VLOOKUP($A1930,'CBT OT'!$B$6:$V$429,16,0)</f>
        <v>#REF!</v>
      </c>
      <c r="G1933" s="42"/>
      <c r="H1933" s="43" t="s">
        <v>355</v>
      </c>
      <c r="I1933" s="66">
        <v>0</v>
      </c>
      <c r="J1933" s="67"/>
      <c r="K1933" s="66">
        <v>0</v>
      </c>
    </row>
    <row r="1934" spans="1:11" x14ac:dyDescent="0.2">
      <c r="A1934" s="169" t="s">
        <v>356</v>
      </c>
      <c r="B1934" s="197"/>
      <c r="C1934" s="198" t="s">
        <v>357</v>
      </c>
      <c r="D1934" s="192"/>
      <c r="E1934" s="45"/>
      <c r="F1934" s="199" t="s">
        <v>358</v>
      </c>
      <c r="G1934" s="192"/>
      <c r="H1934" s="200" t="s">
        <v>359</v>
      </c>
      <c r="I1934" s="201"/>
      <c r="J1934" s="175" t="s">
        <v>360</v>
      </c>
      <c r="K1934" s="176"/>
    </row>
    <row r="1935" spans="1:11" x14ac:dyDescent="0.2">
      <c r="A1935" s="46" t="s">
        <v>361</v>
      </c>
      <c r="B1935" s="47" t="e">
        <f>VLOOKUP($A1930,'CBT Wages'!$B$6:$AE$48,15,0)</f>
        <v>#REF!</v>
      </c>
      <c r="C1935" s="31" t="e">
        <f>VLOOKUP($A1930,'CBT Wages'!$B$6:$AE$48,20,0)</f>
        <v>#REF!</v>
      </c>
      <c r="D1935" s="48"/>
      <c r="E1935" s="49"/>
      <c r="F1935" s="177" t="e">
        <f>SUM(C1935:E1935)</f>
        <v>#REF!</v>
      </c>
      <c r="G1935" s="202"/>
      <c r="H1935" s="34" t="s">
        <v>362</v>
      </c>
      <c r="I1935" s="26" t="e">
        <f>VLOOKUP($A1930,'CBT Wages'!$B$6:$AE$48,29,0)</f>
        <v>#REF!</v>
      </c>
      <c r="J1935" s="203"/>
      <c r="K1935" s="180"/>
    </row>
    <row r="1936" spans="1:11" ht="14.25" x14ac:dyDescent="0.2">
      <c r="A1936" s="46" t="s">
        <v>363</v>
      </c>
      <c r="B1936" s="50" t="e">
        <f>VLOOKUP($A1930,'CBT Wages'!$B$6:$AE$48,16,0)</f>
        <v>#REF!</v>
      </c>
      <c r="C1936" s="51" t="e">
        <f>VLOOKUP($A1930,'CBT Wages'!$B$6:$AE$48,21,0)</f>
        <v>#REF!</v>
      </c>
      <c r="D1936" s="52"/>
      <c r="E1936" s="38"/>
      <c r="F1936" s="181" t="e">
        <f>SUM(C1936:E1936)</f>
        <v>#REF!</v>
      </c>
      <c r="G1936" s="204"/>
      <c r="H1936" s="36" t="s">
        <v>364</v>
      </c>
      <c r="I1936" s="68" t="e">
        <f>VLOOKUP($A1930,'CBT Wages'!$B$6:$AE$48,28,0)</f>
        <v>#REF!</v>
      </c>
      <c r="J1936" s="205" t="e">
        <f>F1943-I1943</f>
        <v>#REF!</v>
      </c>
      <c r="K1936" s="184"/>
    </row>
    <row r="1937" spans="1:11" x14ac:dyDescent="0.2">
      <c r="A1937" s="46" t="s">
        <v>365</v>
      </c>
      <c r="B1937" s="50" t="e">
        <f>VLOOKUP($A1930,'CBT Wages'!$B$6:$AE$48,17,0)</f>
        <v>#REF!</v>
      </c>
      <c r="C1937" s="51" t="e">
        <f>VLOOKUP($A1930,'CBT Wages'!$B$6:$AE$48,22,0)</f>
        <v>#REF!</v>
      </c>
      <c r="D1937" s="52"/>
      <c r="E1937" s="38"/>
      <c r="F1937" s="181" t="e">
        <f>SUM(C1937:E1937)</f>
        <v>#REF!</v>
      </c>
      <c r="G1937" s="204"/>
      <c r="H1937" s="36" t="s">
        <v>366</v>
      </c>
      <c r="I1937" s="68" t="e">
        <f>VLOOKUP($A1930,'CBT Wages'!$B$6:$AE$48,30,0)</f>
        <v>#REF!</v>
      </c>
      <c r="J1937" s="201" t="s">
        <v>367</v>
      </c>
      <c r="K1937" s="190"/>
    </row>
    <row r="1938" spans="1:11" x14ac:dyDescent="0.2">
      <c r="A1938" s="46" t="s">
        <v>368</v>
      </c>
      <c r="B1938" s="50">
        <v>0</v>
      </c>
      <c r="C1938" s="51">
        <v>0</v>
      </c>
      <c r="D1938" s="52"/>
      <c r="E1938" s="38"/>
      <c r="F1938" s="181">
        <f>SUM(D1938:E1938)</f>
        <v>0</v>
      </c>
      <c r="G1938" s="204"/>
      <c r="H1938" s="36" t="s">
        <v>369</v>
      </c>
      <c r="I1938" s="68"/>
      <c r="J1938" s="198"/>
      <c r="K1938" s="192"/>
    </row>
    <row r="1939" spans="1:11" x14ac:dyDescent="0.2">
      <c r="A1939" s="46" t="s">
        <v>370</v>
      </c>
      <c r="B1939" s="50" t="e">
        <f>VLOOKUP($A1930,'CBT Wages'!$B$6:$AE$48,18,0)</f>
        <v>#REF!</v>
      </c>
      <c r="C1939" s="51" t="e">
        <f>VLOOKUP($A1930,'CBT Wages'!$B$6:$AE$48,23,0)</f>
        <v>#REF!</v>
      </c>
      <c r="D1939" s="52"/>
      <c r="E1939" s="38"/>
      <c r="F1939" s="181" t="e">
        <f>SUM(C1939:E1939)</f>
        <v>#REF!</v>
      </c>
      <c r="G1939" s="204"/>
      <c r="H1939" s="36" t="s">
        <v>371</v>
      </c>
      <c r="I1939" s="68"/>
      <c r="J1939" s="198"/>
      <c r="K1939" s="192"/>
    </row>
    <row r="1940" spans="1:11" x14ac:dyDescent="0.2">
      <c r="A1940" s="46" t="s">
        <v>372</v>
      </c>
      <c r="B1940" s="53">
        <v>0</v>
      </c>
      <c r="C1940" s="51" t="e">
        <f>VLOOKUP($A1930,'CBT Wages'!$B$6:$AE$48,25,0)</f>
        <v>#REF!</v>
      </c>
      <c r="D1940" s="52"/>
      <c r="E1940" s="38"/>
      <c r="F1940" s="181" t="e">
        <f>SUM(C1940:E1940)</f>
        <v>#REF!</v>
      </c>
      <c r="G1940" s="204"/>
      <c r="H1940" s="51"/>
      <c r="I1940" s="68"/>
      <c r="J1940" s="198"/>
      <c r="K1940" s="192"/>
    </row>
    <row r="1941" spans="1:11" x14ac:dyDescent="0.2">
      <c r="A1941" s="46" t="s">
        <v>374</v>
      </c>
      <c r="B1941" s="53">
        <v>0</v>
      </c>
      <c r="C1941" s="51" t="e">
        <f>VLOOKUP($A1930,'CBT Wages'!$B$6:$AE$48,26,0)</f>
        <v>#REF!</v>
      </c>
      <c r="D1941" s="52"/>
      <c r="E1941" s="38"/>
      <c r="F1941" s="181" t="e">
        <f>SUM(C1941:E1941)</f>
        <v>#REF!</v>
      </c>
      <c r="G1941" s="204"/>
      <c r="H1941" s="51"/>
      <c r="I1941" s="68"/>
      <c r="J1941" s="198"/>
      <c r="K1941" s="192"/>
    </row>
    <row r="1942" spans="1:11" x14ac:dyDescent="0.2">
      <c r="A1942" s="54" t="s">
        <v>375</v>
      </c>
      <c r="B1942" s="55"/>
      <c r="C1942" s="185"/>
      <c r="D1942" s="186"/>
      <c r="E1942" s="42"/>
      <c r="F1942" s="185">
        <f>SUM(D1942:E1942)</f>
        <v>0</v>
      </c>
      <c r="G1942" s="208"/>
      <c r="H1942" s="40"/>
      <c r="I1942" s="69"/>
      <c r="J1942" s="212"/>
      <c r="K1942" s="194"/>
    </row>
    <row r="1943" spans="1:11" x14ac:dyDescent="0.2">
      <c r="A1943" s="56" t="s">
        <v>320</v>
      </c>
      <c r="B1943" s="57" t="e">
        <f>SUM(B1935:B1942)</f>
        <v>#REF!</v>
      </c>
      <c r="C1943" s="209" t="e">
        <f>SUM(C1935:D1942)</f>
        <v>#REF!</v>
      </c>
      <c r="D1943" s="210"/>
      <c r="E1943" s="58"/>
      <c r="F1943" s="209" t="e">
        <f>SUM(F1935:F1942)+F1933</f>
        <v>#REF!</v>
      </c>
      <c r="G1943" s="211">
        <f t="shared" ref="G1943" si="115">SUM(G1935:G1942)</f>
        <v>0</v>
      </c>
      <c r="H1943" s="59"/>
      <c r="I1943" s="70" t="e">
        <f>SUM(I1935:I1942)</f>
        <v>#REF!</v>
      </c>
      <c r="J1943" s="57" t="s">
        <v>376</v>
      </c>
      <c r="K1943" s="57" t="e">
        <f>VLOOKUP($A1930,'CBT Wages'!$B$6:$AF$48,6,0)</f>
        <v>#REF!</v>
      </c>
    </row>
    <row r="1945" spans="1:11" ht="15.75" x14ac:dyDescent="0.2">
      <c r="A1945" s="20" t="s">
        <v>337</v>
      </c>
      <c r="B1945" s="21"/>
      <c r="C1945" s="21"/>
      <c r="D1945" s="21"/>
      <c r="E1945" s="167" t="str">
        <f>+$E$1</f>
        <v>Salary Slip Oct 2019</v>
      </c>
      <c r="F1945" s="167"/>
      <c r="G1945" s="167"/>
      <c r="H1945" s="167"/>
      <c r="I1945" s="167"/>
      <c r="J1945" s="167"/>
      <c r="K1945" s="168"/>
    </row>
    <row r="1946" spans="1:11" x14ac:dyDescent="0.2">
      <c r="A1946" s="22"/>
      <c r="C1946" s="23" t="s">
        <v>339</v>
      </c>
      <c r="E1946" s="23"/>
      <c r="F1946" s="23"/>
      <c r="G1946" s="23"/>
      <c r="H1946" s="23"/>
      <c r="I1946" s="23"/>
      <c r="J1946" s="23"/>
      <c r="K1946" s="60"/>
    </row>
    <row r="1947" spans="1:11" x14ac:dyDescent="0.2">
      <c r="A1947" s="24" t="s">
        <v>340</v>
      </c>
      <c r="B1947" s="25" t="s">
        <v>341</v>
      </c>
      <c r="C1947" s="26"/>
      <c r="D1947" s="27" t="s">
        <v>342</v>
      </c>
      <c r="E1947" s="28" t="s">
        <v>343</v>
      </c>
      <c r="F1947" s="28" t="s">
        <v>344</v>
      </c>
      <c r="G1947" s="28" t="s">
        <v>345</v>
      </c>
      <c r="H1947" s="29" t="s">
        <v>346</v>
      </c>
      <c r="I1947" s="61" t="s">
        <v>347</v>
      </c>
      <c r="J1947" s="44"/>
      <c r="K1947" s="62" t="s">
        <v>348</v>
      </c>
    </row>
    <row r="1948" spans="1:11" x14ac:dyDescent="0.2">
      <c r="A1948" s="30" t="e">
        <f>+'CBT Wages'!#REF!</f>
        <v>#REF!</v>
      </c>
      <c r="B1948" s="31" t="e">
        <f>VLOOKUP($A1948,'CBT Wages'!$B$6:$AE$48,8,0)</f>
        <v>#REF!</v>
      </c>
      <c r="C1948" s="26"/>
      <c r="D1948" s="31" t="e">
        <f>VLOOKUP($A1948,'CBT Wages'!$B$6:$AE$48,9,0)</f>
        <v>#REF!</v>
      </c>
      <c r="E1948" s="31" t="e">
        <f>VLOOKUP($A1948,'CBT Wages'!$B$6:$AE$48,10,0)</f>
        <v>#REF!</v>
      </c>
      <c r="F1948" s="31" t="e">
        <f>VLOOKUP($A1948,'CBT Wages'!$B$6:$AE$48,14,0)</f>
        <v>#REF!</v>
      </c>
      <c r="G1948" s="32" t="e">
        <f>VLOOKUP($A1948,'CBT Wages'!$B$6:$AE$48,5,0)</f>
        <v>#REF!</v>
      </c>
      <c r="H1948" s="33" t="s">
        <v>349</v>
      </c>
      <c r="I1948" s="64">
        <v>0</v>
      </c>
      <c r="J1948" s="65"/>
      <c r="K1948" s="64">
        <v>0</v>
      </c>
    </row>
    <row r="1949" spans="1:11" x14ac:dyDescent="0.2">
      <c r="A1949" s="34" t="s">
        <v>350</v>
      </c>
      <c r="B1949" s="31" t="e">
        <f>VLOOKUP($A1948,'CBT Wages'!$B$6:$AE$48,3,0)</f>
        <v>#REF!</v>
      </c>
      <c r="C1949" s="21"/>
      <c r="D1949" s="21"/>
      <c r="E1949" s="35"/>
      <c r="F1949" s="35"/>
      <c r="G1949" s="35"/>
      <c r="H1949" s="213" t="s">
        <v>351</v>
      </c>
      <c r="I1949" s="187">
        <v>0</v>
      </c>
      <c r="J1949" s="206"/>
      <c r="K1949" s="187">
        <v>0</v>
      </c>
    </row>
    <row r="1950" spans="1:11" x14ac:dyDescent="0.2">
      <c r="A1950" s="36" t="s">
        <v>352</v>
      </c>
      <c r="B1950" s="27" t="e">
        <f>VLOOKUP($A1948,'CBT Wages'!$B$6:$AE$48,4,0)</f>
        <v>#REF!</v>
      </c>
      <c r="C1950" s="21"/>
      <c r="D1950" s="21"/>
      <c r="E1950" s="28" t="s">
        <v>322</v>
      </c>
      <c r="F1950" s="37" t="e">
        <f>VLOOKUP($A1948,'CBT OT'!$B$6:$O$429,9,0)</f>
        <v>#REF!</v>
      </c>
      <c r="G1950" s="38"/>
      <c r="H1950" s="194"/>
      <c r="I1950" s="188"/>
      <c r="J1950" s="207"/>
      <c r="K1950" s="188"/>
    </row>
    <row r="1951" spans="1:11" x14ac:dyDescent="0.2">
      <c r="A1951" s="39" t="s">
        <v>353</v>
      </c>
      <c r="B1951" s="40" t="e">
        <f>VLOOKUP($A1948,'CBT Wages'!$B$6:$AR$48,44,0)</f>
        <v>#REF!</v>
      </c>
      <c r="C1951" s="41"/>
      <c r="D1951" s="41"/>
      <c r="E1951" s="35" t="s">
        <v>354</v>
      </c>
      <c r="F1951" s="37" t="e">
        <f>VLOOKUP($A1948,'CBT OT'!$B$6:$V$429,16,0)</f>
        <v>#REF!</v>
      </c>
      <c r="G1951" s="42"/>
      <c r="H1951" s="43" t="s">
        <v>355</v>
      </c>
      <c r="I1951" s="66">
        <v>0</v>
      </c>
      <c r="J1951" s="67"/>
      <c r="K1951" s="66">
        <v>0</v>
      </c>
    </row>
    <row r="1952" spans="1:11" x14ac:dyDescent="0.2">
      <c r="A1952" s="169" t="s">
        <v>356</v>
      </c>
      <c r="B1952" s="197"/>
      <c r="C1952" s="198" t="s">
        <v>357</v>
      </c>
      <c r="D1952" s="192"/>
      <c r="E1952" s="45"/>
      <c r="F1952" s="199" t="s">
        <v>358</v>
      </c>
      <c r="G1952" s="192"/>
      <c r="H1952" s="200" t="s">
        <v>359</v>
      </c>
      <c r="I1952" s="201"/>
      <c r="J1952" s="175" t="s">
        <v>360</v>
      </c>
      <c r="K1952" s="176"/>
    </row>
    <row r="1953" spans="1:11" x14ac:dyDescent="0.2">
      <c r="A1953" s="46" t="s">
        <v>361</v>
      </c>
      <c r="B1953" s="47" t="e">
        <f>VLOOKUP($A1948,'CBT Wages'!$B$6:$AE$48,15,0)</f>
        <v>#REF!</v>
      </c>
      <c r="C1953" s="31" t="e">
        <f>VLOOKUP($A1948,'CBT Wages'!$B$6:$AE$48,20,0)</f>
        <v>#REF!</v>
      </c>
      <c r="D1953" s="48"/>
      <c r="E1953" s="49"/>
      <c r="F1953" s="177" t="e">
        <f>SUM(C1953:E1953)</f>
        <v>#REF!</v>
      </c>
      <c r="G1953" s="202"/>
      <c r="H1953" s="34" t="s">
        <v>362</v>
      </c>
      <c r="I1953" s="26" t="e">
        <f>VLOOKUP($A1948,'CBT Wages'!$B$6:$AE$48,29,0)</f>
        <v>#REF!</v>
      </c>
      <c r="J1953" s="203"/>
      <c r="K1953" s="180"/>
    </row>
    <row r="1954" spans="1:11" ht="14.25" x14ac:dyDescent="0.2">
      <c r="A1954" s="46" t="s">
        <v>363</v>
      </c>
      <c r="B1954" s="50" t="e">
        <f>VLOOKUP($A1948,'CBT Wages'!$B$6:$AE$48,16,0)</f>
        <v>#REF!</v>
      </c>
      <c r="C1954" s="51" t="e">
        <f>VLOOKUP($A1948,'CBT Wages'!$B$6:$AE$48,21,0)</f>
        <v>#REF!</v>
      </c>
      <c r="D1954" s="52"/>
      <c r="E1954" s="38"/>
      <c r="F1954" s="181" t="e">
        <f>SUM(C1954:E1954)</f>
        <v>#REF!</v>
      </c>
      <c r="G1954" s="204"/>
      <c r="H1954" s="36" t="s">
        <v>364</v>
      </c>
      <c r="I1954" s="68" t="e">
        <f>VLOOKUP($A1948,'CBT Wages'!$B$6:$AE$48,28,0)</f>
        <v>#REF!</v>
      </c>
      <c r="J1954" s="205" t="e">
        <f>F1961-I1961</f>
        <v>#REF!</v>
      </c>
      <c r="K1954" s="184"/>
    </row>
    <row r="1955" spans="1:11" x14ac:dyDescent="0.2">
      <c r="A1955" s="46" t="s">
        <v>365</v>
      </c>
      <c r="B1955" s="50" t="e">
        <f>VLOOKUP($A1948,'CBT Wages'!$B$6:$AE$48,17,0)</f>
        <v>#REF!</v>
      </c>
      <c r="C1955" s="51" t="e">
        <f>VLOOKUP($A1948,'CBT Wages'!$B$6:$AE$48,22,0)</f>
        <v>#REF!</v>
      </c>
      <c r="D1955" s="52"/>
      <c r="E1955" s="38"/>
      <c r="F1955" s="181" t="e">
        <f>SUM(C1955:E1955)</f>
        <v>#REF!</v>
      </c>
      <c r="G1955" s="204"/>
      <c r="H1955" s="36" t="s">
        <v>366</v>
      </c>
      <c r="I1955" s="68" t="e">
        <f>VLOOKUP($A1948,'CBT Wages'!$B$6:$AE$48,30,0)</f>
        <v>#REF!</v>
      </c>
      <c r="J1955" s="201" t="s">
        <v>367</v>
      </c>
      <c r="K1955" s="190"/>
    </row>
    <row r="1956" spans="1:11" x14ac:dyDescent="0.2">
      <c r="A1956" s="46" t="s">
        <v>368</v>
      </c>
      <c r="B1956" s="50">
        <v>0</v>
      </c>
      <c r="C1956" s="51">
        <v>0</v>
      </c>
      <c r="D1956" s="52"/>
      <c r="E1956" s="38"/>
      <c r="F1956" s="181">
        <f>SUM(D1956:E1956)</f>
        <v>0</v>
      </c>
      <c r="G1956" s="204"/>
      <c r="H1956" s="36" t="s">
        <v>369</v>
      </c>
      <c r="I1956" s="68"/>
      <c r="J1956" s="198"/>
      <c r="K1956" s="192"/>
    </row>
    <row r="1957" spans="1:11" x14ac:dyDescent="0.2">
      <c r="A1957" s="46" t="s">
        <v>370</v>
      </c>
      <c r="B1957" s="50" t="e">
        <f>VLOOKUP($A1948,'CBT Wages'!$B$6:$AE$48,18,0)</f>
        <v>#REF!</v>
      </c>
      <c r="C1957" s="51" t="e">
        <f>VLOOKUP($A1948,'CBT Wages'!$B$6:$AE$48,23,0)</f>
        <v>#REF!</v>
      </c>
      <c r="D1957" s="52"/>
      <c r="E1957" s="38"/>
      <c r="F1957" s="181" t="e">
        <f>SUM(C1957:E1957)</f>
        <v>#REF!</v>
      </c>
      <c r="G1957" s="204"/>
      <c r="H1957" s="36" t="s">
        <v>371</v>
      </c>
      <c r="I1957" s="68"/>
      <c r="J1957" s="198"/>
      <c r="K1957" s="192"/>
    </row>
    <row r="1958" spans="1:11" x14ac:dyDescent="0.2">
      <c r="A1958" s="46" t="s">
        <v>372</v>
      </c>
      <c r="B1958" s="53">
        <v>0</v>
      </c>
      <c r="C1958" s="51" t="e">
        <f>VLOOKUP($A1948,'CBT Wages'!$B$6:$AE$48,25,0)</f>
        <v>#REF!</v>
      </c>
      <c r="D1958" s="52"/>
      <c r="E1958" s="38"/>
      <c r="F1958" s="181" t="e">
        <f>SUM(C1958:E1958)</f>
        <v>#REF!</v>
      </c>
      <c r="G1958" s="204"/>
      <c r="H1958" s="51"/>
      <c r="I1958" s="68"/>
      <c r="J1958" s="198"/>
      <c r="K1958" s="192"/>
    </row>
    <row r="1959" spans="1:11" x14ac:dyDescent="0.2">
      <c r="A1959" s="46" t="s">
        <v>374</v>
      </c>
      <c r="B1959" s="53">
        <v>0</v>
      </c>
      <c r="C1959" s="51" t="e">
        <f>VLOOKUP($A1948,'CBT Wages'!$B$6:$AE$48,26,0)</f>
        <v>#REF!</v>
      </c>
      <c r="D1959" s="52"/>
      <c r="E1959" s="38"/>
      <c r="F1959" s="181" t="e">
        <f>SUM(C1959:E1959)</f>
        <v>#REF!</v>
      </c>
      <c r="G1959" s="204"/>
      <c r="H1959" s="51"/>
      <c r="I1959" s="68"/>
      <c r="J1959" s="198"/>
      <c r="K1959" s="192"/>
    </row>
    <row r="1960" spans="1:11" x14ac:dyDescent="0.2">
      <c r="A1960" s="54" t="s">
        <v>375</v>
      </c>
      <c r="B1960" s="55"/>
      <c r="C1960" s="185"/>
      <c r="D1960" s="186"/>
      <c r="E1960" s="42"/>
      <c r="F1960" s="185">
        <f>SUM(D1960:E1960)</f>
        <v>0</v>
      </c>
      <c r="G1960" s="208"/>
      <c r="H1960" s="40"/>
      <c r="I1960" s="69"/>
      <c r="J1960" s="212"/>
      <c r="K1960" s="194"/>
    </row>
    <row r="1961" spans="1:11" x14ac:dyDescent="0.2">
      <c r="A1961" s="56" t="s">
        <v>320</v>
      </c>
      <c r="B1961" s="57" t="e">
        <f>SUM(B1953:B1960)</f>
        <v>#REF!</v>
      </c>
      <c r="C1961" s="209" t="e">
        <f>SUM(C1953:D1960)</f>
        <v>#REF!</v>
      </c>
      <c r="D1961" s="210"/>
      <c r="E1961" s="58"/>
      <c r="F1961" s="209" t="e">
        <f>SUM(F1953:F1960)+F1951</f>
        <v>#REF!</v>
      </c>
      <c r="G1961" s="211">
        <f t="shared" ref="G1961" si="116">SUM(G1953:G1960)</f>
        <v>0</v>
      </c>
      <c r="H1961" s="59"/>
      <c r="I1961" s="70" t="e">
        <f>SUM(I1953:I1960)</f>
        <v>#REF!</v>
      </c>
      <c r="J1961" s="57" t="s">
        <v>376</v>
      </c>
      <c r="K1961" s="57" t="e">
        <f>VLOOKUP($A1948,'CBT Wages'!$B$6:$AF$48,6,0)</f>
        <v>#REF!</v>
      </c>
    </row>
    <row r="1963" spans="1:11" ht="15.75" x14ac:dyDescent="0.2">
      <c r="A1963" s="20" t="s">
        <v>337</v>
      </c>
      <c r="B1963" s="21"/>
      <c r="C1963" s="21"/>
      <c r="D1963" s="21"/>
      <c r="E1963" s="167" t="str">
        <f>+$E$1</f>
        <v>Salary Slip Oct 2019</v>
      </c>
      <c r="F1963" s="167"/>
      <c r="G1963" s="167"/>
      <c r="H1963" s="167"/>
      <c r="I1963" s="167"/>
      <c r="J1963" s="167"/>
      <c r="K1963" s="168"/>
    </row>
    <row r="1964" spans="1:11" x14ac:dyDescent="0.2">
      <c r="A1964" s="22"/>
      <c r="C1964" s="23" t="s">
        <v>339</v>
      </c>
      <c r="E1964" s="23"/>
      <c r="F1964" s="23"/>
      <c r="G1964" s="23"/>
      <c r="H1964" s="23"/>
      <c r="I1964" s="23"/>
      <c r="J1964" s="23"/>
      <c r="K1964" s="60"/>
    </row>
    <row r="1965" spans="1:11" x14ac:dyDescent="0.2">
      <c r="A1965" s="24" t="s">
        <v>340</v>
      </c>
      <c r="B1965" s="25" t="s">
        <v>341</v>
      </c>
      <c r="C1965" s="26"/>
      <c r="D1965" s="27" t="s">
        <v>342</v>
      </c>
      <c r="E1965" s="28" t="s">
        <v>343</v>
      </c>
      <c r="F1965" s="28" t="s">
        <v>344</v>
      </c>
      <c r="G1965" s="28" t="s">
        <v>345</v>
      </c>
      <c r="H1965" s="29" t="s">
        <v>346</v>
      </c>
      <c r="I1965" s="61" t="s">
        <v>347</v>
      </c>
      <c r="J1965" s="44"/>
      <c r="K1965" s="62" t="s">
        <v>348</v>
      </c>
    </row>
    <row r="1966" spans="1:11" x14ac:dyDescent="0.2">
      <c r="A1966" s="30" t="e">
        <f>+'CBT Wages'!#REF!</f>
        <v>#REF!</v>
      </c>
      <c r="B1966" s="31" t="e">
        <f>VLOOKUP($A1966,'CBT Wages'!$B$6:$AE$48,8,0)</f>
        <v>#REF!</v>
      </c>
      <c r="C1966" s="26"/>
      <c r="D1966" s="31" t="e">
        <f>VLOOKUP($A1966,'CBT Wages'!$B$6:$AE$48,9,0)</f>
        <v>#REF!</v>
      </c>
      <c r="E1966" s="31" t="e">
        <f>VLOOKUP($A1966,'CBT Wages'!$B$6:$AE$48,10,0)</f>
        <v>#REF!</v>
      </c>
      <c r="F1966" s="31" t="e">
        <f>VLOOKUP($A1966,'CBT Wages'!$B$6:$AE$48,14,0)</f>
        <v>#REF!</v>
      </c>
      <c r="G1966" s="32" t="e">
        <f>VLOOKUP($A1966,'CBT Wages'!$B$6:$AE$48,5,0)</f>
        <v>#REF!</v>
      </c>
      <c r="H1966" s="33" t="s">
        <v>349</v>
      </c>
      <c r="I1966" s="64">
        <v>0</v>
      </c>
      <c r="J1966" s="65"/>
      <c r="K1966" s="64">
        <v>0</v>
      </c>
    </row>
    <row r="1967" spans="1:11" x14ac:dyDescent="0.2">
      <c r="A1967" s="34" t="s">
        <v>350</v>
      </c>
      <c r="B1967" s="31" t="e">
        <f>VLOOKUP($A1966,'CBT Wages'!$B$6:$AE$48,3,0)</f>
        <v>#REF!</v>
      </c>
      <c r="C1967" s="21"/>
      <c r="D1967" s="21"/>
      <c r="E1967" s="35"/>
      <c r="F1967" s="35"/>
      <c r="G1967" s="35"/>
      <c r="H1967" s="213" t="s">
        <v>351</v>
      </c>
      <c r="I1967" s="187">
        <v>0</v>
      </c>
      <c r="J1967" s="206"/>
      <c r="K1967" s="187">
        <v>0</v>
      </c>
    </row>
    <row r="1968" spans="1:11" x14ac:dyDescent="0.2">
      <c r="A1968" s="36" t="s">
        <v>352</v>
      </c>
      <c r="B1968" s="27" t="e">
        <f>VLOOKUP($A1966,'CBT Wages'!$B$6:$AE$48,4,0)</f>
        <v>#REF!</v>
      </c>
      <c r="C1968" s="21"/>
      <c r="D1968" s="21"/>
      <c r="E1968" s="28" t="s">
        <v>322</v>
      </c>
      <c r="F1968" s="37" t="e">
        <f>VLOOKUP($A1966,'CBT OT'!$B$6:$O$429,9,0)</f>
        <v>#REF!</v>
      </c>
      <c r="G1968" s="38"/>
      <c r="H1968" s="194"/>
      <c r="I1968" s="188"/>
      <c r="J1968" s="207"/>
      <c r="K1968" s="188"/>
    </row>
    <row r="1969" spans="1:11" x14ac:dyDescent="0.2">
      <c r="A1969" s="39" t="s">
        <v>353</v>
      </c>
      <c r="B1969" s="40" t="e">
        <f>VLOOKUP($A1966,'CBT Wages'!$B$6:$AR$48,44,0)</f>
        <v>#REF!</v>
      </c>
      <c r="C1969" s="41"/>
      <c r="D1969" s="41"/>
      <c r="E1969" s="35" t="s">
        <v>354</v>
      </c>
      <c r="F1969" s="37" t="e">
        <f>VLOOKUP($A1966,'CBT OT'!$B$6:$V$429,16,0)</f>
        <v>#REF!</v>
      </c>
      <c r="G1969" s="42"/>
      <c r="H1969" s="43" t="s">
        <v>355</v>
      </c>
      <c r="I1969" s="66">
        <v>0</v>
      </c>
      <c r="J1969" s="67"/>
      <c r="K1969" s="66">
        <v>0</v>
      </c>
    </row>
    <row r="1970" spans="1:11" x14ac:dyDescent="0.2">
      <c r="A1970" s="169" t="s">
        <v>356</v>
      </c>
      <c r="B1970" s="197"/>
      <c r="C1970" s="198" t="s">
        <v>357</v>
      </c>
      <c r="D1970" s="192"/>
      <c r="E1970" s="45"/>
      <c r="F1970" s="199" t="s">
        <v>358</v>
      </c>
      <c r="G1970" s="192"/>
      <c r="H1970" s="200" t="s">
        <v>359</v>
      </c>
      <c r="I1970" s="201"/>
      <c r="J1970" s="175" t="s">
        <v>360</v>
      </c>
      <c r="K1970" s="176"/>
    </row>
    <row r="1971" spans="1:11" x14ac:dyDescent="0.2">
      <c r="A1971" s="46" t="s">
        <v>361</v>
      </c>
      <c r="B1971" s="47" t="e">
        <f>VLOOKUP($A1966,'CBT Wages'!$B$6:$AE$48,15,0)</f>
        <v>#REF!</v>
      </c>
      <c r="C1971" s="31" t="e">
        <f>VLOOKUP($A1966,'CBT Wages'!$B$6:$AE$48,20,0)</f>
        <v>#REF!</v>
      </c>
      <c r="D1971" s="48"/>
      <c r="E1971" s="49"/>
      <c r="F1971" s="177" t="e">
        <f>SUM(C1971:E1971)</f>
        <v>#REF!</v>
      </c>
      <c r="G1971" s="202"/>
      <c r="H1971" s="34" t="s">
        <v>362</v>
      </c>
      <c r="I1971" s="26" t="e">
        <f>VLOOKUP($A1966,'CBT Wages'!$B$6:$AE$48,29,0)</f>
        <v>#REF!</v>
      </c>
      <c r="J1971" s="203"/>
      <c r="K1971" s="180"/>
    </row>
    <row r="1972" spans="1:11" ht="14.25" x14ac:dyDescent="0.2">
      <c r="A1972" s="46" t="s">
        <v>363</v>
      </c>
      <c r="B1972" s="50" t="e">
        <f>VLOOKUP($A1966,'CBT Wages'!$B$6:$AE$48,16,0)</f>
        <v>#REF!</v>
      </c>
      <c r="C1972" s="51" t="e">
        <f>VLOOKUP($A1966,'CBT Wages'!$B$6:$AE$48,21,0)</f>
        <v>#REF!</v>
      </c>
      <c r="D1972" s="52"/>
      <c r="E1972" s="38"/>
      <c r="F1972" s="181" t="e">
        <f>SUM(C1972:E1972)</f>
        <v>#REF!</v>
      </c>
      <c r="G1972" s="204"/>
      <c r="H1972" s="36" t="s">
        <v>364</v>
      </c>
      <c r="I1972" s="68" t="e">
        <f>VLOOKUP($A1966,'CBT Wages'!$B$6:$AE$48,28,0)</f>
        <v>#REF!</v>
      </c>
      <c r="J1972" s="205" t="e">
        <f>F1979-I1979</f>
        <v>#REF!</v>
      </c>
      <c r="K1972" s="184"/>
    </row>
    <row r="1973" spans="1:11" x14ac:dyDescent="0.2">
      <c r="A1973" s="46" t="s">
        <v>365</v>
      </c>
      <c r="B1973" s="50" t="e">
        <f>VLOOKUP($A1966,'CBT Wages'!$B$6:$AE$48,17,0)</f>
        <v>#REF!</v>
      </c>
      <c r="C1973" s="51" t="e">
        <f>VLOOKUP($A1966,'CBT Wages'!$B$6:$AE$48,22,0)</f>
        <v>#REF!</v>
      </c>
      <c r="D1973" s="52"/>
      <c r="E1973" s="38"/>
      <c r="F1973" s="181" t="e">
        <f>SUM(C1973:E1973)</f>
        <v>#REF!</v>
      </c>
      <c r="G1973" s="204"/>
      <c r="H1973" s="36" t="s">
        <v>366</v>
      </c>
      <c r="I1973" s="68" t="e">
        <f>VLOOKUP($A1966,'CBT Wages'!$B$6:$AE$48,30,0)</f>
        <v>#REF!</v>
      </c>
      <c r="J1973" s="201" t="s">
        <v>367</v>
      </c>
      <c r="K1973" s="190"/>
    </row>
    <row r="1974" spans="1:11" x14ac:dyDescent="0.2">
      <c r="A1974" s="46" t="s">
        <v>368</v>
      </c>
      <c r="B1974" s="50">
        <v>0</v>
      </c>
      <c r="C1974" s="51">
        <v>0</v>
      </c>
      <c r="D1974" s="52"/>
      <c r="E1974" s="38"/>
      <c r="F1974" s="181">
        <f>SUM(D1974:E1974)</f>
        <v>0</v>
      </c>
      <c r="G1974" s="204"/>
      <c r="H1974" s="36" t="s">
        <v>369</v>
      </c>
      <c r="I1974" s="68"/>
      <c r="J1974" s="198"/>
      <c r="K1974" s="192"/>
    </row>
    <row r="1975" spans="1:11" x14ac:dyDescent="0.2">
      <c r="A1975" s="46" t="s">
        <v>370</v>
      </c>
      <c r="B1975" s="50" t="e">
        <f>VLOOKUP($A1966,'CBT Wages'!$B$6:$AE$48,18,0)</f>
        <v>#REF!</v>
      </c>
      <c r="C1975" s="51" t="e">
        <f>VLOOKUP($A1966,'CBT Wages'!$B$6:$AE$48,23,0)</f>
        <v>#REF!</v>
      </c>
      <c r="D1975" s="52"/>
      <c r="E1975" s="38"/>
      <c r="F1975" s="181" t="e">
        <f>SUM(C1975:E1975)</f>
        <v>#REF!</v>
      </c>
      <c r="G1975" s="204"/>
      <c r="H1975" s="36" t="s">
        <v>371</v>
      </c>
      <c r="I1975" s="68"/>
      <c r="J1975" s="198"/>
      <c r="K1975" s="192"/>
    </row>
    <row r="1976" spans="1:11" x14ac:dyDescent="0.2">
      <c r="A1976" s="46" t="s">
        <v>372</v>
      </c>
      <c r="B1976" s="53">
        <v>0</v>
      </c>
      <c r="C1976" s="51" t="e">
        <f>VLOOKUP($A1966,'CBT Wages'!$B$6:$AE$48,25,0)</f>
        <v>#REF!</v>
      </c>
      <c r="D1976" s="52"/>
      <c r="E1976" s="38"/>
      <c r="F1976" s="181" t="e">
        <f>SUM(C1976:E1976)</f>
        <v>#REF!</v>
      </c>
      <c r="G1976" s="204"/>
      <c r="H1976" s="51"/>
      <c r="I1976" s="68"/>
      <c r="J1976" s="198"/>
      <c r="K1976" s="192"/>
    </row>
    <row r="1977" spans="1:11" x14ac:dyDescent="0.2">
      <c r="A1977" s="46" t="s">
        <v>374</v>
      </c>
      <c r="B1977" s="53">
        <v>0</v>
      </c>
      <c r="C1977" s="51" t="e">
        <f>VLOOKUP($A1966,'CBT Wages'!$B$6:$AE$48,26,0)</f>
        <v>#REF!</v>
      </c>
      <c r="D1977" s="52"/>
      <c r="E1977" s="38"/>
      <c r="F1977" s="181" t="e">
        <f>SUM(C1977:E1977)</f>
        <v>#REF!</v>
      </c>
      <c r="G1977" s="204"/>
      <c r="H1977" s="51"/>
      <c r="I1977" s="68"/>
      <c r="J1977" s="198"/>
      <c r="K1977" s="192"/>
    </row>
    <row r="1978" spans="1:11" x14ac:dyDescent="0.2">
      <c r="A1978" s="54" t="s">
        <v>375</v>
      </c>
      <c r="B1978" s="55"/>
      <c r="C1978" s="185"/>
      <c r="D1978" s="186"/>
      <c r="E1978" s="42"/>
      <c r="F1978" s="185">
        <f>SUM(D1978:E1978)</f>
        <v>0</v>
      </c>
      <c r="G1978" s="208"/>
      <c r="H1978" s="40"/>
      <c r="I1978" s="69"/>
      <c r="J1978" s="212"/>
      <c r="K1978" s="194"/>
    </row>
    <row r="1979" spans="1:11" x14ac:dyDescent="0.2">
      <c r="A1979" s="56" t="s">
        <v>320</v>
      </c>
      <c r="B1979" s="57" t="e">
        <f>SUM(B1971:B1978)</f>
        <v>#REF!</v>
      </c>
      <c r="C1979" s="209" t="e">
        <f>SUM(C1971:D1978)</f>
        <v>#REF!</v>
      </c>
      <c r="D1979" s="210"/>
      <c r="E1979" s="58"/>
      <c r="F1979" s="209" t="e">
        <f>SUM(F1971:F1978)+F1969</f>
        <v>#REF!</v>
      </c>
      <c r="G1979" s="211">
        <f t="shared" ref="G1979" si="117">SUM(G1971:G1978)</f>
        <v>0</v>
      </c>
      <c r="H1979" s="59"/>
      <c r="I1979" s="70" t="e">
        <f>SUM(I1971:I1978)</f>
        <v>#REF!</v>
      </c>
      <c r="J1979" s="57" t="s">
        <v>376</v>
      </c>
      <c r="K1979" s="57" t="e">
        <f>VLOOKUP($A1966,'CBT Wages'!$B$6:$AF$48,6,0)</f>
        <v>#REF!</v>
      </c>
    </row>
    <row r="1981" spans="1:11" ht="15.75" x14ac:dyDescent="0.2">
      <c r="A1981" s="20" t="s">
        <v>337</v>
      </c>
      <c r="B1981" s="21"/>
      <c r="C1981" s="21"/>
      <c r="D1981" s="21"/>
      <c r="E1981" s="167" t="str">
        <f>+$E$1</f>
        <v>Salary Slip Oct 2019</v>
      </c>
      <c r="F1981" s="167"/>
      <c r="G1981" s="167"/>
      <c r="H1981" s="167"/>
      <c r="I1981" s="167"/>
      <c r="J1981" s="167"/>
      <c r="K1981" s="168"/>
    </row>
    <row r="1982" spans="1:11" x14ac:dyDescent="0.2">
      <c r="A1982" s="22"/>
      <c r="C1982" s="23" t="s">
        <v>339</v>
      </c>
      <c r="E1982" s="23"/>
      <c r="F1982" s="23"/>
      <c r="G1982" s="23"/>
      <c r="H1982" s="23"/>
      <c r="I1982" s="23"/>
      <c r="J1982" s="23"/>
      <c r="K1982" s="60"/>
    </row>
    <row r="1983" spans="1:11" x14ac:dyDescent="0.2">
      <c r="A1983" s="24" t="s">
        <v>340</v>
      </c>
      <c r="B1983" s="25" t="s">
        <v>341</v>
      </c>
      <c r="C1983" s="26"/>
      <c r="D1983" s="27" t="s">
        <v>342</v>
      </c>
      <c r="E1983" s="28" t="s">
        <v>343</v>
      </c>
      <c r="F1983" s="28" t="s">
        <v>344</v>
      </c>
      <c r="G1983" s="28" t="s">
        <v>345</v>
      </c>
      <c r="H1983" s="29" t="s">
        <v>346</v>
      </c>
      <c r="I1983" s="61" t="s">
        <v>347</v>
      </c>
      <c r="J1983" s="44"/>
      <c r="K1983" s="62" t="s">
        <v>348</v>
      </c>
    </row>
    <row r="1984" spans="1:11" x14ac:dyDescent="0.2">
      <c r="A1984" s="30" t="e">
        <f>+'CBT Wages'!#REF!</f>
        <v>#REF!</v>
      </c>
      <c r="B1984" s="31" t="e">
        <f>VLOOKUP($A1984,'CBT Wages'!$B$6:$AE$48,8,0)</f>
        <v>#REF!</v>
      </c>
      <c r="C1984" s="26"/>
      <c r="D1984" s="31" t="e">
        <f>VLOOKUP($A1984,'CBT Wages'!$B$6:$AE$48,9,0)</f>
        <v>#REF!</v>
      </c>
      <c r="E1984" s="31" t="e">
        <f>VLOOKUP($A1984,'CBT Wages'!$B$6:$AE$48,10,0)</f>
        <v>#REF!</v>
      </c>
      <c r="F1984" s="31" t="e">
        <f>VLOOKUP($A1984,'CBT Wages'!$B$6:$AE$48,14,0)</f>
        <v>#REF!</v>
      </c>
      <c r="G1984" s="32" t="e">
        <f>VLOOKUP($A1984,'CBT Wages'!$B$6:$AE$48,5,0)</f>
        <v>#REF!</v>
      </c>
      <c r="H1984" s="33" t="s">
        <v>349</v>
      </c>
      <c r="I1984" s="64">
        <v>0</v>
      </c>
      <c r="J1984" s="65"/>
      <c r="K1984" s="64">
        <v>0</v>
      </c>
    </row>
    <row r="1985" spans="1:11" x14ac:dyDescent="0.2">
      <c r="A1985" s="34" t="s">
        <v>350</v>
      </c>
      <c r="B1985" s="31" t="e">
        <f>VLOOKUP($A1984,'CBT Wages'!$B$6:$AE$48,3,0)</f>
        <v>#REF!</v>
      </c>
      <c r="C1985" s="21"/>
      <c r="D1985" s="21"/>
      <c r="E1985" s="35"/>
      <c r="F1985" s="35"/>
      <c r="G1985" s="35"/>
      <c r="H1985" s="213" t="s">
        <v>351</v>
      </c>
      <c r="I1985" s="187">
        <v>0</v>
      </c>
      <c r="J1985" s="206"/>
      <c r="K1985" s="187">
        <v>0</v>
      </c>
    </row>
    <row r="1986" spans="1:11" x14ac:dyDescent="0.2">
      <c r="A1986" s="36" t="s">
        <v>352</v>
      </c>
      <c r="B1986" s="27" t="e">
        <f>VLOOKUP($A1984,'CBT Wages'!$B$6:$AE$48,4,0)</f>
        <v>#REF!</v>
      </c>
      <c r="C1986" s="21"/>
      <c r="D1986" s="21"/>
      <c r="E1986" s="28" t="s">
        <v>322</v>
      </c>
      <c r="F1986" s="37" t="e">
        <f>VLOOKUP($A1984,'CBT OT'!$B$6:$O$429,9,0)</f>
        <v>#REF!</v>
      </c>
      <c r="G1986" s="38"/>
      <c r="H1986" s="194"/>
      <c r="I1986" s="188"/>
      <c r="J1986" s="207"/>
      <c r="K1986" s="188"/>
    </row>
    <row r="1987" spans="1:11" x14ac:dyDescent="0.2">
      <c r="A1987" s="39" t="s">
        <v>353</v>
      </c>
      <c r="B1987" s="40" t="e">
        <f>VLOOKUP($A1984,'CBT Wages'!$B$6:$AR$48,44,0)</f>
        <v>#REF!</v>
      </c>
      <c r="C1987" s="41"/>
      <c r="D1987" s="41"/>
      <c r="E1987" s="35" t="s">
        <v>354</v>
      </c>
      <c r="F1987" s="37" t="e">
        <f>VLOOKUP($A1984,'CBT OT'!$B$6:$V$429,16,0)</f>
        <v>#REF!</v>
      </c>
      <c r="G1987" s="42"/>
      <c r="H1987" s="43" t="s">
        <v>355</v>
      </c>
      <c r="I1987" s="66">
        <v>0</v>
      </c>
      <c r="J1987" s="67"/>
      <c r="K1987" s="66">
        <v>0</v>
      </c>
    </row>
    <row r="1988" spans="1:11" x14ac:dyDescent="0.2">
      <c r="A1988" s="169" t="s">
        <v>356</v>
      </c>
      <c r="B1988" s="197"/>
      <c r="C1988" s="198" t="s">
        <v>357</v>
      </c>
      <c r="D1988" s="192"/>
      <c r="E1988" s="45"/>
      <c r="F1988" s="199" t="s">
        <v>358</v>
      </c>
      <c r="G1988" s="192"/>
      <c r="H1988" s="200" t="s">
        <v>359</v>
      </c>
      <c r="I1988" s="201"/>
      <c r="J1988" s="175" t="s">
        <v>360</v>
      </c>
      <c r="K1988" s="176"/>
    </row>
    <row r="1989" spans="1:11" x14ac:dyDescent="0.2">
      <c r="A1989" s="46" t="s">
        <v>361</v>
      </c>
      <c r="B1989" s="47" t="e">
        <f>VLOOKUP($A1984,'CBT Wages'!$B$6:$AE$48,15,0)</f>
        <v>#REF!</v>
      </c>
      <c r="C1989" s="31" t="e">
        <f>VLOOKUP($A1984,'CBT Wages'!$B$6:$AE$48,20,0)</f>
        <v>#REF!</v>
      </c>
      <c r="D1989" s="48"/>
      <c r="E1989" s="49"/>
      <c r="F1989" s="177" t="e">
        <f>SUM(C1989:E1989)</f>
        <v>#REF!</v>
      </c>
      <c r="G1989" s="202"/>
      <c r="H1989" s="34" t="s">
        <v>362</v>
      </c>
      <c r="I1989" s="26" t="e">
        <f>VLOOKUP($A1984,'CBT Wages'!$B$6:$AE$48,29,0)</f>
        <v>#REF!</v>
      </c>
      <c r="J1989" s="203"/>
      <c r="K1989" s="180"/>
    </row>
    <row r="1990" spans="1:11" ht="14.25" x14ac:dyDescent="0.2">
      <c r="A1990" s="46" t="s">
        <v>363</v>
      </c>
      <c r="B1990" s="50" t="e">
        <f>VLOOKUP($A1984,'CBT Wages'!$B$6:$AE$48,16,0)</f>
        <v>#REF!</v>
      </c>
      <c r="C1990" s="51" t="e">
        <f>VLOOKUP($A1984,'CBT Wages'!$B$6:$AE$48,21,0)</f>
        <v>#REF!</v>
      </c>
      <c r="D1990" s="52"/>
      <c r="E1990" s="38"/>
      <c r="F1990" s="181" t="e">
        <f>SUM(C1990:E1990)</f>
        <v>#REF!</v>
      </c>
      <c r="G1990" s="204"/>
      <c r="H1990" s="36" t="s">
        <v>364</v>
      </c>
      <c r="I1990" s="68" t="e">
        <f>VLOOKUP($A1984,'CBT Wages'!$B$6:$AE$48,28,0)</f>
        <v>#REF!</v>
      </c>
      <c r="J1990" s="205" t="e">
        <f>F1997-I1997</f>
        <v>#REF!</v>
      </c>
      <c r="K1990" s="184"/>
    </row>
    <row r="1991" spans="1:11" x14ac:dyDescent="0.2">
      <c r="A1991" s="46" t="s">
        <v>365</v>
      </c>
      <c r="B1991" s="50" t="e">
        <f>VLOOKUP($A1984,'CBT Wages'!$B$6:$AE$48,17,0)</f>
        <v>#REF!</v>
      </c>
      <c r="C1991" s="51" t="e">
        <f>VLOOKUP($A1984,'CBT Wages'!$B$6:$AE$48,22,0)</f>
        <v>#REF!</v>
      </c>
      <c r="D1991" s="52"/>
      <c r="E1991" s="38"/>
      <c r="F1991" s="181" t="e">
        <f>SUM(C1991:E1991)</f>
        <v>#REF!</v>
      </c>
      <c r="G1991" s="204"/>
      <c r="H1991" s="36" t="s">
        <v>366</v>
      </c>
      <c r="I1991" s="68" t="e">
        <f>VLOOKUP($A1984,'CBT Wages'!$B$6:$AE$48,30,0)</f>
        <v>#REF!</v>
      </c>
      <c r="J1991" s="201" t="s">
        <v>367</v>
      </c>
      <c r="K1991" s="190"/>
    </row>
    <row r="1992" spans="1:11" x14ac:dyDescent="0.2">
      <c r="A1992" s="46" t="s">
        <v>368</v>
      </c>
      <c r="B1992" s="50">
        <v>0</v>
      </c>
      <c r="C1992" s="51">
        <v>0</v>
      </c>
      <c r="D1992" s="52"/>
      <c r="E1992" s="38"/>
      <c r="F1992" s="181">
        <f>SUM(D1992:E1992)</f>
        <v>0</v>
      </c>
      <c r="G1992" s="204"/>
      <c r="H1992" s="36" t="s">
        <v>369</v>
      </c>
      <c r="I1992" s="68"/>
      <c r="J1992" s="198"/>
      <c r="K1992" s="192"/>
    </row>
    <row r="1993" spans="1:11" x14ac:dyDescent="0.2">
      <c r="A1993" s="46" t="s">
        <v>370</v>
      </c>
      <c r="B1993" s="50" t="e">
        <f>VLOOKUP($A1984,'CBT Wages'!$B$6:$AE$48,18,0)</f>
        <v>#REF!</v>
      </c>
      <c r="C1993" s="51" t="e">
        <f>VLOOKUP($A1984,'CBT Wages'!$B$6:$AE$48,23,0)</f>
        <v>#REF!</v>
      </c>
      <c r="D1993" s="52"/>
      <c r="E1993" s="38"/>
      <c r="F1993" s="181" t="e">
        <f>SUM(C1993:E1993)</f>
        <v>#REF!</v>
      </c>
      <c r="G1993" s="204"/>
      <c r="H1993" s="36" t="s">
        <v>371</v>
      </c>
      <c r="I1993" s="68"/>
      <c r="J1993" s="198"/>
      <c r="K1993" s="192"/>
    </row>
    <row r="1994" spans="1:11" x14ac:dyDescent="0.2">
      <c r="A1994" s="46" t="s">
        <v>372</v>
      </c>
      <c r="B1994" s="53">
        <v>0</v>
      </c>
      <c r="C1994" s="51" t="e">
        <f>VLOOKUP($A1984,'CBT Wages'!$B$6:$AE$48,25,0)</f>
        <v>#REF!</v>
      </c>
      <c r="D1994" s="52"/>
      <c r="E1994" s="38"/>
      <c r="F1994" s="181" t="e">
        <f>SUM(C1994:E1994)</f>
        <v>#REF!</v>
      </c>
      <c r="G1994" s="204"/>
      <c r="H1994" s="51"/>
      <c r="I1994" s="68"/>
      <c r="J1994" s="198"/>
      <c r="K1994" s="192"/>
    </row>
    <row r="1995" spans="1:11" x14ac:dyDescent="0.2">
      <c r="A1995" s="46" t="s">
        <v>374</v>
      </c>
      <c r="B1995" s="53">
        <v>0</v>
      </c>
      <c r="C1995" s="51" t="e">
        <f>VLOOKUP($A1984,'CBT Wages'!$B$6:$AE$48,26,0)</f>
        <v>#REF!</v>
      </c>
      <c r="D1995" s="52"/>
      <c r="E1995" s="38"/>
      <c r="F1995" s="181" t="e">
        <f>SUM(C1995:E1995)</f>
        <v>#REF!</v>
      </c>
      <c r="G1995" s="204"/>
      <c r="H1995" s="51"/>
      <c r="I1995" s="68"/>
      <c r="J1995" s="198"/>
      <c r="K1995" s="192"/>
    </row>
    <row r="1996" spans="1:11" x14ac:dyDescent="0.2">
      <c r="A1996" s="54" t="s">
        <v>375</v>
      </c>
      <c r="B1996" s="55"/>
      <c r="C1996" s="185"/>
      <c r="D1996" s="186"/>
      <c r="E1996" s="42"/>
      <c r="F1996" s="185">
        <f>SUM(D1996:E1996)</f>
        <v>0</v>
      </c>
      <c r="G1996" s="208"/>
      <c r="H1996" s="40"/>
      <c r="I1996" s="69"/>
      <c r="J1996" s="212"/>
      <c r="K1996" s="194"/>
    </row>
    <row r="1997" spans="1:11" x14ac:dyDescent="0.2">
      <c r="A1997" s="56" t="s">
        <v>320</v>
      </c>
      <c r="B1997" s="57" t="e">
        <f>SUM(B1989:B1996)</f>
        <v>#REF!</v>
      </c>
      <c r="C1997" s="209" t="e">
        <f>SUM(C1989:D1996)</f>
        <v>#REF!</v>
      </c>
      <c r="D1997" s="210"/>
      <c r="E1997" s="58"/>
      <c r="F1997" s="209" t="e">
        <f>SUM(F1989:F1996)+F1987</f>
        <v>#REF!</v>
      </c>
      <c r="G1997" s="211">
        <f t="shared" ref="G1997" si="118">SUM(G1989:G1996)</f>
        <v>0</v>
      </c>
      <c r="H1997" s="59"/>
      <c r="I1997" s="70" t="e">
        <f>SUM(I1989:I1996)</f>
        <v>#REF!</v>
      </c>
      <c r="J1997" s="57" t="s">
        <v>376</v>
      </c>
      <c r="K1997" s="57" t="e">
        <f>VLOOKUP($A1984,'CBT Wages'!$B$6:$AF$48,6,0)</f>
        <v>#REF!</v>
      </c>
    </row>
    <row r="1999" spans="1:11" ht="15.75" x14ac:dyDescent="0.2">
      <c r="A1999" s="20" t="s">
        <v>337</v>
      </c>
      <c r="B1999" s="21"/>
      <c r="C1999" s="21"/>
      <c r="D1999" s="21"/>
      <c r="E1999" s="167" t="str">
        <f>+$E$1</f>
        <v>Salary Slip Oct 2019</v>
      </c>
      <c r="F1999" s="167"/>
      <c r="G1999" s="167"/>
      <c r="H1999" s="167"/>
      <c r="I1999" s="167"/>
      <c r="J1999" s="167"/>
      <c r="K1999" s="168"/>
    </row>
    <row r="2000" spans="1:11" x14ac:dyDescent="0.2">
      <c r="A2000" s="22"/>
      <c r="C2000" s="23" t="s">
        <v>339</v>
      </c>
      <c r="E2000" s="23"/>
      <c r="F2000" s="23"/>
      <c r="G2000" s="23"/>
      <c r="H2000" s="23"/>
      <c r="I2000" s="23"/>
      <c r="J2000" s="23"/>
      <c r="K2000" s="60"/>
    </row>
    <row r="2001" spans="1:11" x14ac:dyDescent="0.2">
      <c r="A2001" s="24" t="s">
        <v>340</v>
      </c>
      <c r="B2001" s="25" t="s">
        <v>341</v>
      </c>
      <c r="C2001" s="26"/>
      <c r="D2001" s="27" t="s">
        <v>342</v>
      </c>
      <c r="E2001" s="28" t="s">
        <v>343</v>
      </c>
      <c r="F2001" s="28" t="s">
        <v>344</v>
      </c>
      <c r="G2001" s="28" t="s">
        <v>345</v>
      </c>
      <c r="H2001" s="29" t="s">
        <v>346</v>
      </c>
      <c r="I2001" s="61" t="s">
        <v>347</v>
      </c>
      <c r="J2001" s="44"/>
      <c r="K2001" s="62" t="s">
        <v>348</v>
      </c>
    </row>
    <row r="2002" spans="1:11" x14ac:dyDescent="0.2">
      <c r="A2002" s="30" t="e">
        <f>+'CBT Wages'!#REF!</f>
        <v>#REF!</v>
      </c>
      <c r="B2002" s="31" t="e">
        <f>VLOOKUP($A2002,'CBT Wages'!$B$6:$AE$48,8,0)</f>
        <v>#REF!</v>
      </c>
      <c r="C2002" s="26"/>
      <c r="D2002" s="31" t="e">
        <f>VLOOKUP($A2002,'CBT Wages'!$B$6:$AE$48,9,0)</f>
        <v>#REF!</v>
      </c>
      <c r="E2002" s="31" t="e">
        <f>VLOOKUP($A2002,'CBT Wages'!$B$6:$AE$48,10,0)</f>
        <v>#REF!</v>
      </c>
      <c r="F2002" s="31" t="e">
        <f>VLOOKUP($A2002,'CBT Wages'!$B$6:$AE$48,14,0)</f>
        <v>#REF!</v>
      </c>
      <c r="G2002" s="32" t="e">
        <f>VLOOKUP($A2002,'CBT Wages'!$B$6:$AE$48,5,0)</f>
        <v>#REF!</v>
      </c>
      <c r="H2002" s="33" t="s">
        <v>349</v>
      </c>
      <c r="I2002" s="64">
        <v>0</v>
      </c>
      <c r="J2002" s="65"/>
      <c r="K2002" s="64">
        <v>0</v>
      </c>
    </row>
    <row r="2003" spans="1:11" x14ac:dyDescent="0.2">
      <c r="A2003" s="34" t="s">
        <v>350</v>
      </c>
      <c r="B2003" s="31" t="e">
        <f>VLOOKUP($A2002,'CBT Wages'!$B$6:$AE$48,3,0)</f>
        <v>#REF!</v>
      </c>
      <c r="C2003" s="21"/>
      <c r="D2003" s="21"/>
      <c r="E2003" s="35"/>
      <c r="F2003" s="35"/>
      <c r="G2003" s="35"/>
      <c r="H2003" s="213" t="s">
        <v>351</v>
      </c>
      <c r="I2003" s="187">
        <v>0</v>
      </c>
      <c r="J2003" s="206"/>
      <c r="K2003" s="187">
        <v>0</v>
      </c>
    </row>
    <row r="2004" spans="1:11" x14ac:dyDescent="0.2">
      <c r="A2004" s="36" t="s">
        <v>352</v>
      </c>
      <c r="B2004" s="27" t="e">
        <f>VLOOKUP($A2002,'CBT Wages'!$B$6:$AE$48,4,0)</f>
        <v>#REF!</v>
      </c>
      <c r="C2004" s="21"/>
      <c r="D2004" s="21"/>
      <c r="E2004" s="28" t="s">
        <v>322</v>
      </c>
      <c r="F2004" s="37" t="e">
        <f>VLOOKUP($A2002,'CBT OT'!$B$6:$O$429,9,0)</f>
        <v>#REF!</v>
      </c>
      <c r="G2004" s="38"/>
      <c r="H2004" s="194"/>
      <c r="I2004" s="188"/>
      <c r="J2004" s="207"/>
      <c r="K2004" s="188"/>
    </row>
    <row r="2005" spans="1:11" x14ac:dyDescent="0.2">
      <c r="A2005" s="39" t="s">
        <v>353</v>
      </c>
      <c r="B2005" s="40" t="e">
        <f>VLOOKUP($A2002,'CBT Wages'!$B$6:$AR$48,44,0)</f>
        <v>#REF!</v>
      </c>
      <c r="C2005" s="41"/>
      <c r="D2005" s="41"/>
      <c r="E2005" s="35" t="s">
        <v>354</v>
      </c>
      <c r="F2005" s="37" t="e">
        <f>VLOOKUP($A2002,'CBT OT'!$B$6:$V$429,16,0)</f>
        <v>#REF!</v>
      </c>
      <c r="G2005" s="42"/>
      <c r="H2005" s="43" t="s">
        <v>355</v>
      </c>
      <c r="I2005" s="66">
        <v>0</v>
      </c>
      <c r="J2005" s="67"/>
      <c r="K2005" s="66">
        <v>0</v>
      </c>
    </row>
    <row r="2006" spans="1:11" x14ac:dyDescent="0.2">
      <c r="A2006" s="169" t="s">
        <v>356</v>
      </c>
      <c r="B2006" s="197"/>
      <c r="C2006" s="198" t="s">
        <v>357</v>
      </c>
      <c r="D2006" s="192"/>
      <c r="E2006" s="45"/>
      <c r="F2006" s="199" t="s">
        <v>358</v>
      </c>
      <c r="G2006" s="192"/>
      <c r="H2006" s="200" t="s">
        <v>359</v>
      </c>
      <c r="I2006" s="201"/>
      <c r="J2006" s="175" t="s">
        <v>360</v>
      </c>
      <c r="K2006" s="176"/>
    </row>
    <row r="2007" spans="1:11" x14ac:dyDescent="0.2">
      <c r="A2007" s="46" t="s">
        <v>361</v>
      </c>
      <c r="B2007" s="47" t="e">
        <f>VLOOKUP($A2002,'CBT Wages'!$B$6:$AE$48,15,0)</f>
        <v>#REF!</v>
      </c>
      <c r="C2007" s="31" t="e">
        <f>VLOOKUP($A2002,'CBT Wages'!$B$6:$AE$48,20,0)</f>
        <v>#REF!</v>
      </c>
      <c r="D2007" s="48"/>
      <c r="E2007" s="49"/>
      <c r="F2007" s="177" t="e">
        <f>SUM(C2007:E2007)</f>
        <v>#REF!</v>
      </c>
      <c r="G2007" s="202"/>
      <c r="H2007" s="34" t="s">
        <v>362</v>
      </c>
      <c r="I2007" s="26" t="e">
        <f>VLOOKUP($A2002,'CBT Wages'!$B$6:$AE$48,29,0)</f>
        <v>#REF!</v>
      </c>
      <c r="J2007" s="203"/>
      <c r="K2007" s="180"/>
    </row>
    <row r="2008" spans="1:11" ht="14.25" x14ac:dyDescent="0.2">
      <c r="A2008" s="46" t="s">
        <v>363</v>
      </c>
      <c r="B2008" s="50" t="e">
        <f>VLOOKUP($A2002,'CBT Wages'!$B$6:$AE$48,16,0)</f>
        <v>#REF!</v>
      </c>
      <c r="C2008" s="51" t="e">
        <f>VLOOKUP($A2002,'CBT Wages'!$B$6:$AE$48,21,0)</f>
        <v>#REF!</v>
      </c>
      <c r="D2008" s="52"/>
      <c r="E2008" s="38"/>
      <c r="F2008" s="181" t="e">
        <f>SUM(C2008:E2008)</f>
        <v>#REF!</v>
      </c>
      <c r="G2008" s="204"/>
      <c r="H2008" s="36" t="s">
        <v>364</v>
      </c>
      <c r="I2008" s="68" t="e">
        <f>VLOOKUP($A2002,'CBT Wages'!$B$6:$AE$48,28,0)</f>
        <v>#REF!</v>
      </c>
      <c r="J2008" s="205" t="e">
        <f>F2015-I2015</f>
        <v>#REF!</v>
      </c>
      <c r="K2008" s="184"/>
    </row>
    <row r="2009" spans="1:11" x14ac:dyDescent="0.2">
      <c r="A2009" s="46" t="s">
        <v>365</v>
      </c>
      <c r="B2009" s="50" t="e">
        <f>VLOOKUP($A2002,'CBT Wages'!$B$6:$AE$48,17,0)</f>
        <v>#REF!</v>
      </c>
      <c r="C2009" s="51" t="e">
        <f>VLOOKUP($A2002,'CBT Wages'!$B$6:$AE$48,22,0)</f>
        <v>#REF!</v>
      </c>
      <c r="D2009" s="52"/>
      <c r="E2009" s="38"/>
      <c r="F2009" s="181" t="e">
        <f>SUM(C2009:E2009)</f>
        <v>#REF!</v>
      </c>
      <c r="G2009" s="204"/>
      <c r="H2009" s="36" t="s">
        <v>366</v>
      </c>
      <c r="I2009" s="68" t="e">
        <f>VLOOKUP($A2002,'CBT Wages'!$B$6:$AE$48,30,0)</f>
        <v>#REF!</v>
      </c>
      <c r="J2009" s="201" t="s">
        <v>367</v>
      </c>
      <c r="K2009" s="190"/>
    </row>
    <row r="2010" spans="1:11" x14ac:dyDescent="0.2">
      <c r="A2010" s="46" t="s">
        <v>368</v>
      </c>
      <c r="B2010" s="50">
        <v>0</v>
      </c>
      <c r="C2010" s="51">
        <v>0</v>
      </c>
      <c r="D2010" s="52"/>
      <c r="E2010" s="38"/>
      <c r="F2010" s="181">
        <f>SUM(D2010:E2010)</f>
        <v>0</v>
      </c>
      <c r="G2010" s="204"/>
      <c r="H2010" s="36" t="s">
        <v>369</v>
      </c>
      <c r="I2010" s="68"/>
      <c r="J2010" s="198"/>
      <c r="K2010" s="192"/>
    </row>
    <row r="2011" spans="1:11" x14ac:dyDescent="0.2">
      <c r="A2011" s="46" t="s">
        <v>370</v>
      </c>
      <c r="B2011" s="50" t="e">
        <f>VLOOKUP($A2002,'CBT Wages'!$B$6:$AE$48,18,0)</f>
        <v>#REF!</v>
      </c>
      <c r="C2011" s="51" t="e">
        <f>VLOOKUP($A2002,'CBT Wages'!$B$6:$AE$48,23,0)</f>
        <v>#REF!</v>
      </c>
      <c r="D2011" s="52"/>
      <c r="E2011" s="38"/>
      <c r="F2011" s="181" t="e">
        <f>SUM(C2011:E2011)</f>
        <v>#REF!</v>
      </c>
      <c r="G2011" s="204"/>
      <c r="H2011" s="36" t="s">
        <v>371</v>
      </c>
      <c r="I2011" s="68"/>
      <c r="J2011" s="198"/>
      <c r="K2011" s="192"/>
    </row>
    <row r="2012" spans="1:11" x14ac:dyDescent="0.2">
      <c r="A2012" s="46" t="s">
        <v>372</v>
      </c>
      <c r="B2012" s="53">
        <v>0</v>
      </c>
      <c r="C2012" s="51" t="e">
        <f>VLOOKUP($A2002,'CBT Wages'!$B$6:$AE$48,25,0)</f>
        <v>#REF!</v>
      </c>
      <c r="D2012" s="52"/>
      <c r="E2012" s="38"/>
      <c r="F2012" s="181" t="e">
        <f>SUM(C2012:E2012)</f>
        <v>#REF!</v>
      </c>
      <c r="G2012" s="204"/>
      <c r="H2012" s="51"/>
      <c r="I2012" s="68"/>
      <c r="J2012" s="198"/>
      <c r="K2012" s="192"/>
    </row>
    <row r="2013" spans="1:11" x14ac:dyDescent="0.2">
      <c r="A2013" s="46" t="s">
        <v>374</v>
      </c>
      <c r="B2013" s="53">
        <v>0</v>
      </c>
      <c r="C2013" s="51" t="e">
        <f>VLOOKUP($A2002,'CBT Wages'!$B$6:$AE$48,26,0)</f>
        <v>#REF!</v>
      </c>
      <c r="D2013" s="52"/>
      <c r="E2013" s="38"/>
      <c r="F2013" s="181" t="e">
        <f>SUM(C2013:E2013)</f>
        <v>#REF!</v>
      </c>
      <c r="G2013" s="204"/>
      <c r="H2013" s="51"/>
      <c r="I2013" s="68"/>
      <c r="J2013" s="198"/>
      <c r="K2013" s="192"/>
    </row>
    <row r="2014" spans="1:11" x14ac:dyDescent="0.2">
      <c r="A2014" s="54" t="s">
        <v>375</v>
      </c>
      <c r="B2014" s="55"/>
      <c r="C2014" s="185"/>
      <c r="D2014" s="186"/>
      <c r="E2014" s="42"/>
      <c r="F2014" s="185">
        <f>SUM(D2014:E2014)</f>
        <v>0</v>
      </c>
      <c r="G2014" s="208"/>
      <c r="H2014" s="40"/>
      <c r="I2014" s="69"/>
      <c r="J2014" s="212"/>
      <c r="K2014" s="194"/>
    </row>
    <row r="2015" spans="1:11" x14ac:dyDescent="0.2">
      <c r="A2015" s="56" t="s">
        <v>320</v>
      </c>
      <c r="B2015" s="57" t="e">
        <f>SUM(B2007:B2014)</f>
        <v>#REF!</v>
      </c>
      <c r="C2015" s="209" t="e">
        <f>SUM(C2007:D2014)</f>
        <v>#REF!</v>
      </c>
      <c r="D2015" s="210"/>
      <c r="E2015" s="58"/>
      <c r="F2015" s="209" t="e">
        <f>SUM(F2007:F2014)+F2005</f>
        <v>#REF!</v>
      </c>
      <c r="G2015" s="211">
        <f t="shared" ref="G2015" si="119">SUM(G2007:G2014)</f>
        <v>0</v>
      </c>
      <c r="H2015" s="59"/>
      <c r="I2015" s="70" t="e">
        <f>SUM(I2007:I2014)</f>
        <v>#REF!</v>
      </c>
      <c r="J2015" s="57" t="s">
        <v>376</v>
      </c>
      <c r="K2015" s="57" t="e">
        <f>VLOOKUP($A2002,'CBT Wages'!$B$6:$AF$48,6,0)</f>
        <v>#REF!</v>
      </c>
    </row>
    <row r="2017" spans="1:11" ht="15.75" x14ac:dyDescent="0.2">
      <c r="A2017" s="20" t="s">
        <v>337</v>
      </c>
      <c r="B2017" s="21"/>
      <c r="C2017" s="21"/>
      <c r="D2017" s="21"/>
      <c r="E2017" s="167" t="str">
        <f>+$E$1</f>
        <v>Salary Slip Oct 2019</v>
      </c>
      <c r="F2017" s="167"/>
      <c r="G2017" s="167"/>
      <c r="H2017" s="167"/>
      <c r="I2017" s="167"/>
      <c r="J2017" s="167"/>
      <c r="K2017" s="168"/>
    </row>
    <row r="2018" spans="1:11" x14ac:dyDescent="0.2">
      <c r="A2018" s="22"/>
      <c r="C2018" s="23" t="s">
        <v>339</v>
      </c>
      <c r="E2018" s="23"/>
      <c r="F2018" s="23"/>
      <c r="G2018" s="23"/>
      <c r="H2018" s="23"/>
      <c r="I2018" s="23"/>
      <c r="J2018" s="23"/>
      <c r="K2018" s="60"/>
    </row>
    <row r="2019" spans="1:11" x14ac:dyDescent="0.2">
      <c r="A2019" s="24" t="s">
        <v>340</v>
      </c>
      <c r="B2019" s="25" t="s">
        <v>341</v>
      </c>
      <c r="C2019" s="26"/>
      <c r="D2019" s="27" t="s">
        <v>342</v>
      </c>
      <c r="E2019" s="28" t="s">
        <v>343</v>
      </c>
      <c r="F2019" s="28" t="s">
        <v>344</v>
      </c>
      <c r="G2019" s="28" t="s">
        <v>345</v>
      </c>
      <c r="H2019" s="29" t="s">
        <v>346</v>
      </c>
      <c r="I2019" s="61" t="s">
        <v>347</v>
      </c>
      <c r="J2019" s="44"/>
      <c r="K2019" s="62" t="s">
        <v>348</v>
      </c>
    </row>
    <row r="2020" spans="1:11" x14ac:dyDescent="0.2">
      <c r="A2020" s="30" t="e">
        <f>+'CBT Wages'!#REF!</f>
        <v>#REF!</v>
      </c>
      <c r="B2020" s="31" t="e">
        <f>VLOOKUP($A2020,'CBT Wages'!$B$6:$AE$48,8,0)</f>
        <v>#REF!</v>
      </c>
      <c r="C2020" s="26"/>
      <c r="D2020" s="31" t="e">
        <f>VLOOKUP($A2020,'CBT Wages'!$B$6:$AE$48,9,0)</f>
        <v>#REF!</v>
      </c>
      <c r="E2020" s="31" t="e">
        <f>VLOOKUP($A2020,'CBT Wages'!$B$6:$AE$48,10,0)</f>
        <v>#REF!</v>
      </c>
      <c r="F2020" s="31" t="e">
        <f>VLOOKUP($A2020,'CBT Wages'!$B$6:$AE$48,14,0)</f>
        <v>#REF!</v>
      </c>
      <c r="G2020" s="32" t="e">
        <f>VLOOKUP($A2020,'CBT Wages'!$B$6:$AE$48,5,0)</f>
        <v>#REF!</v>
      </c>
      <c r="H2020" s="33" t="s">
        <v>349</v>
      </c>
      <c r="I2020" s="64">
        <v>0</v>
      </c>
      <c r="J2020" s="65"/>
      <c r="K2020" s="64">
        <v>0</v>
      </c>
    </row>
    <row r="2021" spans="1:11" x14ac:dyDescent="0.2">
      <c r="A2021" s="34" t="s">
        <v>350</v>
      </c>
      <c r="B2021" s="31" t="e">
        <f>VLOOKUP($A2020,'CBT Wages'!$B$6:$AE$48,3,0)</f>
        <v>#REF!</v>
      </c>
      <c r="C2021" s="21"/>
      <c r="D2021" s="21"/>
      <c r="E2021" s="35"/>
      <c r="F2021" s="35"/>
      <c r="G2021" s="35"/>
      <c r="H2021" s="213" t="s">
        <v>351</v>
      </c>
      <c r="I2021" s="187">
        <v>0</v>
      </c>
      <c r="J2021" s="206"/>
      <c r="K2021" s="187">
        <v>0</v>
      </c>
    </row>
    <row r="2022" spans="1:11" x14ac:dyDescent="0.2">
      <c r="A2022" s="36" t="s">
        <v>352</v>
      </c>
      <c r="B2022" s="27" t="e">
        <f>VLOOKUP($A2020,'CBT Wages'!$B$6:$AE$48,4,0)</f>
        <v>#REF!</v>
      </c>
      <c r="C2022" s="21"/>
      <c r="D2022" s="21"/>
      <c r="E2022" s="28" t="s">
        <v>322</v>
      </c>
      <c r="F2022" s="37" t="e">
        <f>VLOOKUP($A2020,'CBT OT'!$B$6:$O$429,9,0)</f>
        <v>#REF!</v>
      </c>
      <c r="G2022" s="38"/>
      <c r="H2022" s="194"/>
      <c r="I2022" s="188"/>
      <c r="J2022" s="207"/>
      <c r="K2022" s="188"/>
    </row>
    <row r="2023" spans="1:11" x14ac:dyDescent="0.2">
      <c r="A2023" s="39" t="s">
        <v>353</v>
      </c>
      <c r="B2023" s="40" t="e">
        <f>VLOOKUP($A2020,'CBT Wages'!$B$6:$AR$48,44,0)</f>
        <v>#REF!</v>
      </c>
      <c r="C2023" s="41"/>
      <c r="D2023" s="41"/>
      <c r="E2023" s="35" t="s">
        <v>354</v>
      </c>
      <c r="F2023" s="37" t="e">
        <f>VLOOKUP($A2020,'CBT OT'!$B$6:$V$429,16,0)</f>
        <v>#REF!</v>
      </c>
      <c r="G2023" s="42"/>
      <c r="H2023" s="43" t="s">
        <v>355</v>
      </c>
      <c r="I2023" s="66">
        <v>0</v>
      </c>
      <c r="J2023" s="67"/>
      <c r="K2023" s="66">
        <v>0</v>
      </c>
    </row>
    <row r="2024" spans="1:11" x14ac:dyDescent="0.2">
      <c r="A2024" s="169" t="s">
        <v>356</v>
      </c>
      <c r="B2024" s="197"/>
      <c r="C2024" s="198" t="s">
        <v>357</v>
      </c>
      <c r="D2024" s="192"/>
      <c r="E2024" s="45"/>
      <c r="F2024" s="199" t="s">
        <v>358</v>
      </c>
      <c r="G2024" s="192"/>
      <c r="H2024" s="200" t="s">
        <v>359</v>
      </c>
      <c r="I2024" s="201"/>
      <c r="J2024" s="175" t="s">
        <v>360</v>
      </c>
      <c r="K2024" s="176"/>
    </row>
    <row r="2025" spans="1:11" x14ac:dyDescent="0.2">
      <c r="A2025" s="46" t="s">
        <v>361</v>
      </c>
      <c r="B2025" s="47" t="e">
        <f>VLOOKUP($A2020,'CBT Wages'!$B$6:$AE$48,15,0)</f>
        <v>#REF!</v>
      </c>
      <c r="C2025" s="31" t="e">
        <f>VLOOKUP($A2020,'CBT Wages'!$B$6:$AE$48,20,0)</f>
        <v>#REF!</v>
      </c>
      <c r="D2025" s="48"/>
      <c r="E2025" s="49"/>
      <c r="F2025" s="177" t="e">
        <f>SUM(C2025:E2025)</f>
        <v>#REF!</v>
      </c>
      <c r="G2025" s="202"/>
      <c r="H2025" s="34" t="s">
        <v>362</v>
      </c>
      <c r="I2025" s="26" t="e">
        <f>VLOOKUP($A2020,'CBT Wages'!$B$6:$AE$48,29,0)</f>
        <v>#REF!</v>
      </c>
      <c r="J2025" s="203"/>
      <c r="K2025" s="180"/>
    </row>
    <row r="2026" spans="1:11" ht="14.25" x14ac:dyDescent="0.2">
      <c r="A2026" s="46" t="s">
        <v>363</v>
      </c>
      <c r="B2026" s="50" t="e">
        <f>VLOOKUP($A2020,'CBT Wages'!$B$6:$AE$48,16,0)</f>
        <v>#REF!</v>
      </c>
      <c r="C2026" s="51" t="e">
        <f>VLOOKUP($A2020,'CBT Wages'!$B$6:$AE$48,21,0)</f>
        <v>#REF!</v>
      </c>
      <c r="D2026" s="52"/>
      <c r="E2026" s="38"/>
      <c r="F2026" s="181" t="e">
        <f>SUM(C2026:E2026)</f>
        <v>#REF!</v>
      </c>
      <c r="G2026" s="204"/>
      <c r="H2026" s="36" t="s">
        <v>364</v>
      </c>
      <c r="I2026" s="68" t="e">
        <f>VLOOKUP($A2020,'CBT Wages'!$B$6:$AE$48,28,0)</f>
        <v>#REF!</v>
      </c>
      <c r="J2026" s="205" t="e">
        <f>F2033-I2033</f>
        <v>#REF!</v>
      </c>
      <c r="K2026" s="184"/>
    </row>
    <row r="2027" spans="1:11" x14ac:dyDescent="0.2">
      <c r="A2027" s="46" t="s">
        <v>365</v>
      </c>
      <c r="B2027" s="50" t="e">
        <f>VLOOKUP($A2020,'CBT Wages'!$B$6:$AE$48,17,0)</f>
        <v>#REF!</v>
      </c>
      <c r="C2027" s="51" t="e">
        <f>VLOOKUP($A2020,'CBT Wages'!$B$6:$AE$48,22,0)</f>
        <v>#REF!</v>
      </c>
      <c r="D2027" s="52"/>
      <c r="E2027" s="38"/>
      <c r="F2027" s="181" t="e">
        <f>SUM(C2027:E2027)</f>
        <v>#REF!</v>
      </c>
      <c r="G2027" s="204"/>
      <c r="H2027" s="36" t="s">
        <v>366</v>
      </c>
      <c r="I2027" s="68" t="e">
        <f>VLOOKUP($A2020,'CBT Wages'!$B$6:$AE$48,30,0)</f>
        <v>#REF!</v>
      </c>
      <c r="J2027" s="201" t="s">
        <v>367</v>
      </c>
      <c r="K2027" s="190"/>
    </row>
    <row r="2028" spans="1:11" x14ac:dyDescent="0.2">
      <c r="A2028" s="46" t="s">
        <v>368</v>
      </c>
      <c r="B2028" s="50">
        <v>0</v>
      </c>
      <c r="C2028" s="51">
        <v>0</v>
      </c>
      <c r="D2028" s="52"/>
      <c r="E2028" s="38"/>
      <c r="F2028" s="181">
        <f>SUM(D2028:E2028)</f>
        <v>0</v>
      </c>
      <c r="G2028" s="204"/>
      <c r="H2028" s="36" t="s">
        <v>369</v>
      </c>
      <c r="I2028" s="68"/>
      <c r="J2028" s="198"/>
      <c r="K2028" s="192"/>
    </row>
    <row r="2029" spans="1:11" x14ac:dyDescent="0.2">
      <c r="A2029" s="46" t="s">
        <v>370</v>
      </c>
      <c r="B2029" s="50" t="e">
        <f>VLOOKUP($A2020,'CBT Wages'!$B$6:$AE$48,18,0)</f>
        <v>#REF!</v>
      </c>
      <c r="C2029" s="51" t="e">
        <f>VLOOKUP($A2020,'CBT Wages'!$B$6:$AE$48,23,0)</f>
        <v>#REF!</v>
      </c>
      <c r="D2029" s="52"/>
      <c r="E2029" s="38"/>
      <c r="F2029" s="181" t="e">
        <f>SUM(C2029:E2029)</f>
        <v>#REF!</v>
      </c>
      <c r="G2029" s="204"/>
      <c r="H2029" s="36" t="s">
        <v>371</v>
      </c>
      <c r="I2029" s="68"/>
      <c r="J2029" s="198"/>
      <c r="K2029" s="192"/>
    </row>
    <row r="2030" spans="1:11" x14ac:dyDescent="0.2">
      <c r="A2030" s="46" t="s">
        <v>372</v>
      </c>
      <c r="B2030" s="53">
        <v>0</v>
      </c>
      <c r="C2030" s="51" t="e">
        <f>VLOOKUP($A2020,'CBT Wages'!$B$6:$AE$48,25,0)</f>
        <v>#REF!</v>
      </c>
      <c r="D2030" s="52"/>
      <c r="E2030" s="38"/>
      <c r="F2030" s="181" t="e">
        <f>SUM(C2030:E2030)</f>
        <v>#REF!</v>
      </c>
      <c r="G2030" s="204"/>
      <c r="H2030" s="51"/>
      <c r="I2030" s="68"/>
      <c r="J2030" s="198"/>
      <c r="K2030" s="192"/>
    </row>
    <row r="2031" spans="1:11" x14ac:dyDescent="0.2">
      <c r="A2031" s="46" t="s">
        <v>374</v>
      </c>
      <c r="B2031" s="53">
        <v>0</v>
      </c>
      <c r="C2031" s="51" t="e">
        <f>VLOOKUP($A2020,'CBT Wages'!$B$6:$AE$48,26,0)</f>
        <v>#REF!</v>
      </c>
      <c r="D2031" s="52"/>
      <c r="E2031" s="38"/>
      <c r="F2031" s="181" t="e">
        <f>SUM(C2031:E2031)</f>
        <v>#REF!</v>
      </c>
      <c r="G2031" s="204"/>
      <c r="H2031" s="51"/>
      <c r="I2031" s="68"/>
      <c r="J2031" s="198"/>
      <c r="K2031" s="192"/>
    </row>
    <row r="2032" spans="1:11" x14ac:dyDescent="0.2">
      <c r="A2032" s="54" t="s">
        <v>375</v>
      </c>
      <c r="B2032" s="55"/>
      <c r="C2032" s="185"/>
      <c r="D2032" s="186"/>
      <c r="E2032" s="42"/>
      <c r="F2032" s="185">
        <f>SUM(D2032:E2032)</f>
        <v>0</v>
      </c>
      <c r="G2032" s="208"/>
      <c r="H2032" s="40"/>
      <c r="I2032" s="69"/>
      <c r="J2032" s="212"/>
      <c r="K2032" s="194"/>
    </row>
    <row r="2033" spans="1:11" x14ac:dyDescent="0.2">
      <c r="A2033" s="56" t="s">
        <v>320</v>
      </c>
      <c r="B2033" s="57" t="e">
        <f>SUM(B2025:B2032)</f>
        <v>#REF!</v>
      </c>
      <c r="C2033" s="209" t="e">
        <f>SUM(C2025:D2032)</f>
        <v>#REF!</v>
      </c>
      <c r="D2033" s="210"/>
      <c r="E2033" s="58"/>
      <c r="F2033" s="209" t="e">
        <f>SUM(F2025:F2032)+F2023</f>
        <v>#REF!</v>
      </c>
      <c r="G2033" s="211">
        <f t="shared" ref="G2033" si="120">SUM(G2025:G2032)</f>
        <v>0</v>
      </c>
      <c r="H2033" s="59"/>
      <c r="I2033" s="70" t="e">
        <f>SUM(I2025:I2032)</f>
        <v>#REF!</v>
      </c>
      <c r="J2033" s="57" t="s">
        <v>376</v>
      </c>
      <c r="K2033" s="57" t="e">
        <f>VLOOKUP($A2020,'CBT Wages'!$B$6:$AF$48,6,0)</f>
        <v>#REF!</v>
      </c>
    </row>
    <row r="2035" spans="1:11" ht="15.75" x14ac:dyDescent="0.2">
      <c r="A2035" s="20" t="s">
        <v>337</v>
      </c>
      <c r="B2035" s="21"/>
      <c r="C2035" s="21"/>
      <c r="D2035" s="21"/>
      <c r="E2035" s="167" t="str">
        <f>+$E$1</f>
        <v>Salary Slip Oct 2019</v>
      </c>
      <c r="F2035" s="167"/>
      <c r="G2035" s="167"/>
      <c r="H2035" s="167"/>
      <c r="I2035" s="167"/>
      <c r="J2035" s="167"/>
      <c r="K2035" s="168"/>
    </row>
    <row r="2036" spans="1:11" x14ac:dyDescent="0.2">
      <c r="A2036" s="22"/>
      <c r="C2036" s="23" t="s">
        <v>339</v>
      </c>
      <c r="E2036" s="23"/>
      <c r="F2036" s="23"/>
      <c r="G2036" s="23"/>
      <c r="H2036" s="23"/>
      <c r="I2036" s="23"/>
      <c r="J2036" s="23"/>
      <c r="K2036" s="60"/>
    </row>
    <row r="2037" spans="1:11" x14ac:dyDescent="0.2">
      <c r="A2037" s="24" t="s">
        <v>340</v>
      </c>
      <c r="B2037" s="25" t="s">
        <v>341</v>
      </c>
      <c r="C2037" s="26"/>
      <c r="D2037" s="27" t="s">
        <v>342</v>
      </c>
      <c r="E2037" s="28" t="s">
        <v>343</v>
      </c>
      <c r="F2037" s="28" t="s">
        <v>344</v>
      </c>
      <c r="G2037" s="28" t="s">
        <v>345</v>
      </c>
      <c r="H2037" s="29" t="s">
        <v>346</v>
      </c>
      <c r="I2037" s="61" t="s">
        <v>347</v>
      </c>
      <c r="J2037" s="44"/>
      <c r="K2037" s="62" t="s">
        <v>348</v>
      </c>
    </row>
    <row r="2038" spans="1:11" x14ac:dyDescent="0.2">
      <c r="A2038" s="30" t="e">
        <f>+'CBT Wages'!#REF!</f>
        <v>#REF!</v>
      </c>
      <c r="B2038" s="31" t="e">
        <f>VLOOKUP($A2038,'CBT Wages'!$B$6:$AE$48,8,0)</f>
        <v>#REF!</v>
      </c>
      <c r="C2038" s="26"/>
      <c r="D2038" s="31" t="e">
        <f>VLOOKUP($A2038,'CBT Wages'!$B$6:$AE$48,9,0)</f>
        <v>#REF!</v>
      </c>
      <c r="E2038" s="31" t="e">
        <f>VLOOKUP($A2038,'CBT Wages'!$B$6:$AE$48,10,0)</f>
        <v>#REF!</v>
      </c>
      <c r="F2038" s="31" t="e">
        <f>VLOOKUP($A2038,'CBT Wages'!$B$6:$AE$48,14,0)</f>
        <v>#REF!</v>
      </c>
      <c r="G2038" s="32" t="e">
        <f>VLOOKUP($A2038,'CBT Wages'!$B$6:$AE$48,5,0)</f>
        <v>#REF!</v>
      </c>
      <c r="H2038" s="33" t="s">
        <v>349</v>
      </c>
      <c r="I2038" s="64">
        <v>0</v>
      </c>
      <c r="J2038" s="65"/>
      <c r="K2038" s="64">
        <v>0</v>
      </c>
    </row>
    <row r="2039" spans="1:11" x14ac:dyDescent="0.2">
      <c r="A2039" s="34" t="s">
        <v>350</v>
      </c>
      <c r="B2039" s="31" t="e">
        <f>VLOOKUP($A2038,'CBT Wages'!$B$6:$AE$48,3,0)</f>
        <v>#REF!</v>
      </c>
      <c r="C2039" s="21"/>
      <c r="D2039" s="21"/>
      <c r="E2039" s="35"/>
      <c r="F2039" s="35"/>
      <c r="G2039" s="35"/>
      <c r="H2039" s="213" t="s">
        <v>351</v>
      </c>
      <c r="I2039" s="187">
        <v>0</v>
      </c>
      <c r="J2039" s="206"/>
      <c r="K2039" s="187">
        <v>0</v>
      </c>
    </row>
    <row r="2040" spans="1:11" x14ac:dyDescent="0.2">
      <c r="A2040" s="36" t="s">
        <v>352</v>
      </c>
      <c r="B2040" s="27" t="e">
        <f>VLOOKUP($A2038,'CBT Wages'!$B$6:$AE$48,4,0)</f>
        <v>#REF!</v>
      </c>
      <c r="C2040" s="21"/>
      <c r="D2040" s="21"/>
      <c r="E2040" s="28" t="s">
        <v>322</v>
      </c>
      <c r="F2040" s="37" t="e">
        <f>VLOOKUP($A2038,'CBT OT'!$B$6:$O$429,9,0)</f>
        <v>#REF!</v>
      </c>
      <c r="G2040" s="38"/>
      <c r="H2040" s="194"/>
      <c r="I2040" s="188"/>
      <c r="J2040" s="207"/>
      <c r="K2040" s="188"/>
    </row>
    <row r="2041" spans="1:11" x14ac:dyDescent="0.2">
      <c r="A2041" s="39" t="s">
        <v>353</v>
      </c>
      <c r="B2041" s="40" t="e">
        <f>VLOOKUP($A2038,'CBT Wages'!$B$6:$AR$48,44,0)</f>
        <v>#REF!</v>
      </c>
      <c r="C2041" s="41"/>
      <c r="D2041" s="41"/>
      <c r="E2041" s="35" t="s">
        <v>354</v>
      </c>
      <c r="F2041" s="37" t="e">
        <f>VLOOKUP($A2038,'CBT OT'!$B$6:$V$429,16,0)</f>
        <v>#REF!</v>
      </c>
      <c r="G2041" s="42"/>
      <c r="H2041" s="43" t="s">
        <v>355</v>
      </c>
      <c r="I2041" s="66">
        <v>0</v>
      </c>
      <c r="J2041" s="67"/>
      <c r="K2041" s="66">
        <v>0</v>
      </c>
    </row>
    <row r="2042" spans="1:11" x14ac:dyDescent="0.2">
      <c r="A2042" s="169" t="s">
        <v>356</v>
      </c>
      <c r="B2042" s="197"/>
      <c r="C2042" s="198" t="s">
        <v>357</v>
      </c>
      <c r="D2042" s="192"/>
      <c r="E2042" s="45"/>
      <c r="F2042" s="199" t="s">
        <v>358</v>
      </c>
      <c r="G2042" s="192"/>
      <c r="H2042" s="200" t="s">
        <v>359</v>
      </c>
      <c r="I2042" s="201"/>
      <c r="J2042" s="175" t="s">
        <v>360</v>
      </c>
      <c r="K2042" s="176"/>
    </row>
    <row r="2043" spans="1:11" x14ac:dyDescent="0.2">
      <c r="A2043" s="46" t="s">
        <v>361</v>
      </c>
      <c r="B2043" s="47" t="e">
        <f>VLOOKUP($A2038,'CBT Wages'!$B$6:$AE$48,15,0)</f>
        <v>#REF!</v>
      </c>
      <c r="C2043" s="31" t="e">
        <f>VLOOKUP($A2038,'CBT Wages'!$B$6:$AE$48,20,0)</f>
        <v>#REF!</v>
      </c>
      <c r="D2043" s="48"/>
      <c r="E2043" s="49"/>
      <c r="F2043" s="177" t="e">
        <f>SUM(C2043:E2043)</f>
        <v>#REF!</v>
      </c>
      <c r="G2043" s="202"/>
      <c r="H2043" s="34" t="s">
        <v>362</v>
      </c>
      <c r="I2043" s="26" t="e">
        <f>VLOOKUP($A2038,'CBT Wages'!$B$6:$AE$48,29,0)</f>
        <v>#REF!</v>
      </c>
      <c r="J2043" s="203"/>
      <c r="K2043" s="180"/>
    </row>
    <row r="2044" spans="1:11" ht="14.25" x14ac:dyDescent="0.2">
      <c r="A2044" s="46" t="s">
        <v>363</v>
      </c>
      <c r="B2044" s="50" t="e">
        <f>VLOOKUP($A2038,'CBT Wages'!$B$6:$AE$48,16,0)</f>
        <v>#REF!</v>
      </c>
      <c r="C2044" s="51" t="e">
        <f>VLOOKUP($A2038,'CBT Wages'!$B$6:$AE$48,21,0)</f>
        <v>#REF!</v>
      </c>
      <c r="D2044" s="52"/>
      <c r="E2044" s="38"/>
      <c r="F2044" s="181" t="e">
        <f>SUM(C2044:E2044)</f>
        <v>#REF!</v>
      </c>
      <c r="G2044" s="204"/>
      <c r="H2044" s="36" t="s">
        <v>364</v>
      </c>
      <c r="I2044" s="68" t="e">
        <f>VLOOKUP($A2038,'CBT Wages'!$B$6:$AE$48,28,0)</f>
        <v>#REF!</v>
      </c>
      <c r="J2044" s="205" t="e">
        <f>F2051-I2051</f>
        <v>#REF!</v>
      </c>
      <c r="K2044" s="184"/>
    </row>
    <row r="2045" spans="1:11" x14ac:dyDescent="0.2">
      <c r="A2045" s="46" t="s">
        <v>365</v>
      </c>
      <c r="B2045" s="50" t="e">
        <f>VLOOKUP($A2038,'CBT Wages'!$B$6:$AE$48,17,0)</f>
        <v>#REF!</v>
      </c>
      <c r="C2045" s="51" t="e">
        <f>VLOOKUP($A2038,'CBT Wages'!$B$6:$AE$48,22,0)</f>
        <v>#REF!</v>
      </c>
      <c r="D2045" s="52"/>
      <c r="E2045" s="38"/>
      <c r="F2045" s="181" t="e">
        <f>SUM(C2045:E2045)</f>
        <v>#REF!</v>
      </c>
      <c r="G2045" s="204"/>
      <c r="H2045" s="36" t="s">
        <v>366</v>
      </c>
      <c r="I2045" s="68" t="e">
        <f>VLOOKUP($A2038,'CBT Wages'!$B$6:$AE$48,30,0)</f>
        <v>#REF!</v>
      </c>
      <c r="J2045" s="201" t="s">
        <v>367</v>
      </c>
      <c r="K2045" s="190"/>
    </row>
    <row r="2046" spans="1:11" x14ac:dyDescent="0.2">
      <c r="A2046" s="46" t="s">
        <v>368</v>
      </c>
      <c r="B2046" s="50">
        <v>0</v>
      </c>
      <c r="C2046" s="51">
        <v>0</v>
      </c>
      <c r="D2046" s="52"/>
      <c r="E2046" s="38"/>
      <c r="F2046" s="181">
        <f>SUM(D2046:E2046)</f>
        <v>0</v>
      </c>
      <c r="G2046" s="204"/>
      <c r="H2046" s="36" t="s">
        <v>369</v>
      </c>
      <c r="I2046" s="68"/>
      <c r="J2046" s="198"/>
      <c r="K2046" s="192"/>
    </row>
    <row r="2047" spans="1:11" x14ac:dyDescent="0.2">
      <c r="A2047" s="46" t="s">
        <v>370</v>
      </c>
      <c r="B2047" s="50" t="e">
        <f>VLOOKUP($A2038,'CBT Wages'!$B$6:$AE$48,18,0)</f>
        <v>#REF!</v>
      </c>
      <c r="C2047" s="51" t="e">
        <f>VLOOKUP($A2038,'CBT Wages'!$B$6:$AE$48,23,0)</f>
        <v>#REF!</v>
      </c>
      <c r="D2047" s="52"/>
      <c r="E2047" s="38"/>
      <c r="F2047" s="181" t="e">
        <f>SUM(C2047:E2047)</f>
        <v>#REF!</v>
      </c>
      <c r="G2047" s="204"/>
      <c r="H2047" s="36" t="s">
        <v>371</v>
      </c>
      <c r="I2047" s="68"/>
      <c r="J2047" s="198"/>
      <c r="K2047" s="192"/>
    </row>
    <row r="2048" spans="1:11" x14ac:dyDescent="0.2">
      <c r="A2048" s="46" t="s">
        <v>372</v>
      </c>
      <c r="B2048" s="53">
        <v>0</v>
      </c>
      <c r="C2048" s="51" t="e">
        <f>VLOOKUP($A2038,'CBT Wages'!$B$6:$AE$48,25,0)</f>
        <v>#REF!</v>
      </c>
      <c r="D2048" s="52"/>
      <c r="E2048" s="38"/>
      <c r="F2048" s="181" t="e">
        <f>SUM(C2048:E2048)</f>
        <v>#REF!</v>
      </c>
      <c r="G2048" s="204"/>
      <c r="H2048" s="51"/>
      <c r="I2048" s="68"/>
      <c r="J2048" s="198"/>
      <c r="K2048" s="192"/>
    </row>
    <row r="2049" spans="1:11" x14ac:dyDescent="0.2">
      <c r="A2049" s="46" t="s">
        <v>374</v>
      </c>
      <c r="B2049" s="53">
        <v>0</v>
      </c>
      <c r="C2049" s="51" t="e">
        <f>VLOOKUP($A2038,'CBT Wages'!$B$6:$AE$48,26,0)</f>
        <v>#REF!</v>
      </c>
      <c r="D2049" s="52"/>
      <c r="E2049" s="38"/>
      <c r="F2049" s="181" t="e">
        <f>SUM(C2049:E2049)</f>
        <v>#REF!</v>
      </c>
      <c r="G2049" s="204"/>
      <c r="H2049" s="51"/>
      <c r="I2049" s="68"/>
      <c r="J2049" s="198"/>
      <c r="K2049" s="192"/>
    </row>
    <row r="2050" spans="1:11" x14ac:dyDescent="0.2">
      <c r="A2050" s="54" t="s">
        <v>375</v>
      </c>
      <c r="B2050" s="55"/>
      <c r="C2050" s="185"/>
      <c r="D2050" s="186"/>
      <c r="E2050" s="42"/>
      <c r="F2050" s="185">
        <f>SUM(D2050:E2050)</f>
        <v>0</v>
      </c>
      <c r="G2050" s="208"/>
      <c r="H2050" s="40"/>
      <c r="I2050" s="69"/>
      <c r="J2050" s="212"/>
      <c r="K2050" s="194"/>
    </row>
    <row r="2051" spans="1:11" x14ac:dyDescent="0.2">
      <c r="A2051" s="56" t="s">
        <v>320</v>
      </c>
      <c r="B2051" s="57" t="e">
        <f>SUM(B2043:B2050)</f>
        <v>#REF!</v>
      </c>
      <c r="C2051" s="209" t="e">
        <f>SUM(C2043:D2050)</f>
        <v>#REF!</v>
      </c>
      <c r="D2051" s="210"/>
      <c r="E2051" s="58"/>
      <c r="F2051" s="209" t="e">
        <f>SUM(F2043:F2050)+F2041</f>
        <v>#REF!</v>
      </c>
      <c r="G2051" s="211">
        <f t="shared" ref="G2051" si="121">SUM(G2043:G2050)</f>
        <v>0</v>
      </c>
      <c r="H2051" s="59"/>
      <c r="I2051" s="70" t="e">
        <f>SUM(I2043:I2050)</f>
        <v>#REF!</v>
      </c>
      <c r="J2051" s="57" t="s">
        <v>376</v>
      </c>
      <c r="K2051" s="57" t="e">
        <f>VLOOKUP($A2038,'CBT Wages'!$B$6:$AF$48,6,0)</f>
        <v>#REF!</v>
      </c>
    </row>
    <row r="2053" spans="1:11" ht="15.75" x14ac:dyDescent="0.2">
      <c r="A2053" s="20" t="s">
        <v>337</v>
      </c>
      <c r="B2053" s="21"/>
      <c r="C2053" s="21"/>
      <c r="D2053" s="21"/>
      <c r="E2053" s="167" t="str">
        <f>+$E$1</f>
        <v>Salary Slip Oct 2019</v>
      </c>
      <c r="F2053" s="167"/>
      <c r="G2053" s="167"/>
      <c r="H2053" s="167"/>
      <c r="I2053" s="167"/>
      <c r="J2053" s="167"/>
      <c r="K2053" s="168"/>
    </row>
    <row r="2054" spans="1:11" x14ac:dyDescent="0.2">
      <c r="A2054" s="22"/>
      <c r="C2054" s="23" t="s">
        <v>339</v>
      </c>
      <c r="E2054" s="23"/>
      <c r="F2054" s="23"/>
      <c r="G2054" s="23"/>
      <c r="H2054" s="23"/>
      <c r="I2054" s="23"/>
      <c r="J2054" s="23"/>
      <c r="K2054" s="60"/>
    </row>
    <row r="2055" spans="1:11" x14ac:dyDescent="0.2">
      <c r="A2055" s="24" t="s">
        <v>340</v>
      </c>
      <c r="B2055" s="25" t="s">
        <v>341</v>
      </c>
      <c r="C2055" s="26"/>
      <c r="D2055" s="27" t="s">
        <v>342</v>
      </c>
      <c r="E2055" s="28" t="s">
        <v>343</v>
      </c>
      <c r="F2055" s="28" t="s">
        <v>344</v>
      </c>
      <c r="G2055" s="28" t="s">
        <v>345</v>
      </c>
      <c r="H2055" s="29" t="s">
        <v>346</v>
      </c>
      <c r="I2055" s="61" t="s">
        <v>347</v>
      </c>
      <c r="J2055" s="44"/>
      <c r="K2055" s="62" t="s">
        <v>348</v>
      </c>
    </row>
    <row r="2056" spans="1:11" x14ac:dyDescent="0.2">
      <c r="A2056" s="30" t="e">
        <f>+'CBT Wages'!#REF!</f>
        <v>#REF!</v>
      </c>
      <c r="B2056" s="31" t="e">
        <f>VLOOKUP($A2056,'CBT Wages'!$B$6:$AE$48,8,0)</f>
        <v>#REF!</v>
      </c>
      <c r="C2056" s="26"/>
      <c r="D2056" s="31" t="e">
        <f>VLOOKUP($A2056,'CBT Wages'!$B$6:$AE$48,9,0)</f>
        <v>#REF!</v>
      </c>
      <c r="E2056" s="31" t="e">
        <f>VLOOKUP($A2056,'CBT Wages'!$B$6:$AE$48,10,0)</f>
        <v>#REF!</v>
      </c>
      <c r="F2056" s="31" t="e">
        <f>VLOOKUP($A2056,'CBT Wages'!$B$6:$AE$48,14,0)</f>
        <v>#REF!</v>
      </c>
      <c r="G2056" s="32" t="e">
        <f>VLOOKUP($A2056,'CBT Wages'!$B$6:$AE$48,5,0)</f>
        <v>#REF!</v>
      </c>
      <c r="H2056" s="33" t="s">
        <v>349</v>
      </c>
      <c r="I2056" s="64">
        <v>0</v>
      </c>
      <c r="J2056" s="65"/>
      <c r="K2056" s="64">
        <v>0</v>
      </c>
    </row>
    <row r="2057" spans="1:11" x14ac:dyDescent="0.2">
      <c r="A2057" s="34" t="s">
        <v>350</v>
      </c>
      <c r="B2057" s="31" t="e">
        <f>VLOOKUP($A2056,'CBT Wages'!$B$6:$AE$48,3,0)</f>
        <v>#REF!</v>
      </c>
      <c r="C2057" s="21"/>
      <c r="D2057" s="21"/>
      <c r="E2057" s="35"/>
      <c r="F2057" s="35"/>
      <c r="G2057" s="35"/>
      <c r="H2057" s="213" t="s">
        <v>351</v>
      </c>
      <c r="I2057" s="187">
        <v>0</v>
      </c>
      <c r="J2057" s="206"/>
      <c r="K2057" s="187">
        <v>0</v>
      </c>
    </row>
    <row r="2058" spans="1:11" x14ac:dyDescent="0.2">
      <c r="A2058" s="36" t="s">
        <v>352</v>
      </c>
      <c r="B2058" s="27" t="e">
        <f>VLOOKUP($A2056,'CBT Wages'!$B$6:$AE$48,4,0)</f>
        <v>#REF!</v>
      </c>
      <c r="C2058" s="21"/>
      <c r="D2058" s="21"/>
      <c r="E2058" s="28" t="s">
        <v>322</v>
      </c>
      <c r="F2058" s="37" t="e">
        <f>VLOOKUP($A2056,'CBT OT'!$B$6:$O$429,9,0)</f>
        <v>#REF!</v>
      </c>
      <c r="G2058" s="38"/>
      <c r="H2058" s="194"/>
      <c r="I2058" s="188"/>
      <c r="J2058" s="207"/>
      <c r="K2058" s="188"/>
    </row>
    <row r="2059" spans="1:11" x14ac:dyDescent="0.2">
      <c r="A2059" s="39" t="s">
        <v>353</v>
      </c>
      <c r="B2059" s="40" t="e">
        <f>VLOOKUP($A2056,'CBT Wages'!$B$6:$AR$48,44,0)</f>
        <v>#REF!</v>
      </c>
      <c r="C2059" s="41"/>
      <c r="D2059" s="41"/>
      <c r="E2059" s="35" t="s">
        <v>354</v>
      </c>
      <c r="F2059" s="37" t="e">
        <f>VLOOKUP($A2056,'CBT OT'!$B$6:$V$429,16,0)</f>
        <v>#REF!</v>
      </c>
      <c r="G2059" s="42"/>
      <c r="H2059" s="43" t="s">
        <v>355</v>
      </c>
      <c r="I2059" s="66">
        <v>0</v>
      </c>
      <c r="J2059" s="67"/>
      <c r="K2059" s="66">
        <v>0</v>
      </c>
    </row>
    <row r="2060" spans="1:11" x14ac:dyDescent="0.2">
      <c r="A2060" s="169" t="s">
        <v>356</v>
      </c>
      <c r="B2060" s="197"/>
      <c r="C2060" s="198" t="s">
        <v>357</v>
      </c>
      <c r="D2060" s="192"/>
      <c r="E2060" s="45"/>
      <c r="F2060" s="199" t="s">
        <v>358</v>
      </c>
      <c r="G2060" s="192"/>
      <c r="H2060" s="200" t="s">
        <v>359</v>
      </c>
      <c r="I2060" s="201"/>
      <c r="J2060" s="175" t="s">
        <v>360</v>
      </c>
      <c r="K2060" s="176"/>
    </row>
    <row r="2061" spans="1:11" x14ac:dyDescent="0.2">
      <c r="A2061" s="46" t="s">
        <v>361</v>
      </c>
      <c r="B2061" s="47" t="e">
        <f>VLOOKUP($A2056,'CBT Wages'!$B$6:$AE$48,15,0)</f>
        <v>#REF!</v>
      </c>
      <c r="C2061" s="31" t="e">
        <f>VLOOKUP($A2056,'CBT Wages'!$B$6:$AE$48,20,0)</f>
        <v>#REF!</v>
      </c>
      <c r="D2061" s="48"/>
      <c r="E2061" s="49"/>
      <c r="F2061" s="177" t="e">
        <f>SUM(C2061:E2061)</f>
        <v>#REF!</v>
      </c>
      <c r="G2061" s="202"/>
      <c r="H2061" s="34" t="s">
        <v>362</v>
      </c>
      <c r="I2061" s="26" t="e">
        <f>VLOOKUP($A2056,'CBT Wages'!$B$6:$AE$48,29,0)</f>
        <v>#REF!</v>
      </c>
      <c r="J2061" s="203"/>
      <c r="K2061" s="180"/>
    </row>
    <row r="2062" spans="1:11" ht="14.25" x14ac:dyDescent="0.2">
      <c r="A2062" s="46" t="s">
        <v>363</v>
      </c>
      <c r="B2062" s="50" t="e">
        <f>VLOOKUP($A2056,'CBT Wages'!$B$6:$AE$48,16,0)</f>
        <v>#REF!</v>
      </c>
      <c r="C2062" s="51" t="e">
        <f>VLOOKUP($A2056,'CBT Wages'!$B$6:$AE$48,21,0)</f>
        <v>#REF!</v>
      </c>
      <c r="D2062" s="52"/>
      <c r="E2062" s="38"/>
      <c r="F2062" s="181" t="e">
        <f>SUM(C2062:E2062)</f>
        <v>#REF!</v>
      </c>
      <c r="G2062" s="204"/>
      <c r="H2062" s="36" t="s">
        <v>364</v>
      </c>
      <c r="I2062" s="68" t="e">
        <f>VLOOKUP($A2056,'CBT Wages'!$B$6:$AE$48,28,0)</f>
        <v>#REF!</v>
      </c>
      <c r="J2062" s="205" t="e">
        <f>F2069-I2069</f>
        <v>#REF!</v>
      </c>
      <c r="K2062" s="184"/>
    </row>
    <row r="2063" spans="1:11" x14ac:dyDescent="0.2">
      <c r="A2063" s="46" t="s">
        <v>365</v>
      </c>
      <c r="B2063" s="50" t="e">
        <f>VLOOKUP($A2056,'CBT Wages'!$B$6:$AE$48,17,0)</f>
        <v>#REF!</v>
      </c>
      <c r="C2063" s="51" t="e">
        <f>VLOOKUP($A2056,'CBT Wages'!$B$6:$AE$48,22,0)</f>
        <v>#REF!</v>
      </c>
      <c r="D2063" s="52"/>
      <c r="E2063" s="38"/>
      <c r="F2063" s="181" t="e">
        <f>SUM(C2063:E2063)</f>
        <v>#REF!</v>
      </c>
      <c r="G2063" s="204"/>
      <c r="H2063" s="36" t="s">
        <v>366</v>
      </c>
      <c r="I2063" s="68" t="e">
        <f>VLOOKUP($A2056,'CBT Wages'!$B$6:$AE$48,30,0)</f>
        <v>#REF!</v>
      </c>
      <c r="J2063" s="201" t="s">
        <v>367</v>
      </c>
      <c r="K2063" s="190"/>
    </row>
    <row r="2064" spans="1:11" x14ac:dyDescent="0.2">
      <c r="A2064" s="46" t="s">
        <v>368</v>
      </c>
      <c r="B2064" s="50">
        <v>0</v>
      </c>
      <c r="C2064" s="51">
        <v>0</v>
      </c>
      <c r="D2064" s="52"/>
      <c r="E2064" s="38"/>
      <c r="F2064" s="181">
        <f>SUM(D2064:E2064)</f>
        <v>0</v>
      </c>
      <c r="G2064" s="204"/>
      <c r="H2064" s="36" t="s">
        <v>369</v>
      </c>
      <c r="I2064" s="68"/>
      <c r="J2064" s="198"/>
      <c r="K2064" s="192"/>
    </row>
    <row r="2065" spans="1:11" x14ac:dyDescent="0.2">
      <c r="A2065" s="46" t="s">
        <v>370</v>
      </c>
      <c r="B2065" s="50" t="e">
        <f>VLOOKUP($A2056,'CBT Wages'!$B$6:$AE$48,18,0)</f>
        <v>#REF!</v>
      </c>
      <c r="C2065" s="51" t="e">
        <f>VLOOKUP($A2056,'CBT Wages'!$B$6:$AE$48,23,0)</f>
        <v>#REF!</v>
      </c>
      <c r="D2065" s="52"/>
      <c r="E2065" s="38"/>
      <c r="F2065" s="181" t="e">
        <f>SUM(C2065:E2065)</f>
        <v>#REF!</v>
      </c>
      <c r="G2065" s="204"/>
      <c r="H2065" s="36" t="s">
        <v>371</v>
      </c>
      <c r="I2065" s="68"/>
      <c r="J2065" s="198"/>
      <c r="K2065" s="192"/>
    </row>
    <row r="2066" spans="1:11" x14ac:dyDescent="0.2">
      <c r="A2066" s="46" t="s">
        <v>372</v>
      </c>
      <c r="B2066" s="53">
        <v>0</v>
      </c>
      <c r="C2066" s="51" t="e">
        <f>VLOOKUP($A2056,'CBT Wages'!$B$6:$AE$48,25,0)</f>
        <v>#REF!</v>
      </c>
      <c r="D2066" s="52"/>
      <c r="E2066" s="38"/>
      <c r="F2066" s="181" t="e">
        <f>SUM(C2066:E2066)</f>
        <v>#REF!</v>
      </c>
      <c r="G2066" s="204"/>
      <c r="H2066" s="51"/>
      <c r="I2066" s="68"/>
      <c r="J2066" s="198"/>
      <c r="K2066" s="192"/>
    </row>
    <row r="2067" spans="1:11" x14ac:dyDescent="0.2">
      <c r="A2067" s="46" t="s">
        <v>374</v>
      </c>
      <c r="B2067" s="53">
        <v>0</v>
      </c>
      <c r="C2067" s="51" t="e">
        <f>VLOOKUP($A2056,'CBT Wages'!$B$6:$AE$48,26,0)</f>
        <v>#REF!</v>
      </c>
      <c r="D2067" s="52"/>
      <c r="E2067" s="38"/>
      <c r="F2067" s="181" t="e">
        <f>SUM(C2067:E2067)</f>
        <v>#REF!</v>
      </c>
      <c r="G2067" s="204"/>
      <c r="H2067" s="51"/>
      <c r="I2067" s="68"/>
      <c r="J2067" s="198"/>
      <c r="K2067" s="192"/>
    </row>
    <row r="2068" spans="1:11" x14ac:dyDescent="0.2">
      <c r="A2068" s="54" t="s">
        <v>375</v>
      </c>
      <c r="B2068" s="55"/>
      <c r="C2068" s="185"/>
      <c r="D2068" s="186"/>
      <c r="E2068" s="42"/>
      <c r="F2068" s="185">
        <f>SUM(D2068:E2068)</f>
        <v>0</v>
      </c>
      <c r="G2068" s="208"/>
      <c r="H2068" s="40"/>
      <c r="I2068" s="69"/>
      <c r="J2068" s="212"/>
      <c r="K2068" s="194"/>
    </row>
    <row r="2069" spans="1:11" x14ac:dyDescent="0.2">
      <c r="A2069" s="56" t="s">
        <v>320</v>
      </c>
      <c r="B2069" s="57" t="e">
        <f>SUM(B2061:B2068)</f>
        <v>#REF!</v>
      </c>
      <c r="C2069" s="209" t="e">
        <f>SUM(C2061:D2068)</f>
        <v>#REF!</v>
      </c>
      <c r="D2069" s="210"/>
      <c r="E2069" s="58"/>
      <c r="F2069" s="209" t="e">
        <f>SUM(F2061:F2068)+F2059</f>
        <v>#REF!</v>
      </c>
      <c r="G2069" s="211">
        <f t="shared" ref="G2069" si="122">SUM(G2061:G2068)</f>
        <v>0</v>
      </c>
      <c r="H2069" s="59"/>
      <c r="I2069" s="70" t="e">
        <f>SUM(I2061:I2068)</f>
        <v>#REF!</v>
      </c>
      <c r="J2069" s="57" t="s">
        <v>376</v>
      </c>
      <c r="K2069" s="57" t="e">
        <f>VLOOKUP($A2056,'CBT Wages'!$B$6:$AF$48,6,0)</f>
        <v>#REF!</v>
      </c>
    </row>
    <row r="2071" spans="1:11" ht="15.75" x14ac:dyDescent="0.2">
      <c r="A2071" s="20" t="s">
        <v>337</v>
      </c>
      <c r="B2071" s="21"/>
      <c r="C2071" s="21"/>
      <c r="D2071" s="21"/>
      <c r="E2071" s="167" t="str">
        <f>+$E$1</f>
        <v>Salary Slip Oct 2019</v>
      </c>
      <c r="F2071" s="167"/>
      <c r="G2071" s="167"/>
      <c r="H2071" s="167"/>
      <c r="I2071" s="167"/>
      <c r="J2071" s="167"/>
      <c r="K2071" s="168"/>
    </row>
    <row r="2072" spans="1:11" x14ac:dyDescent="0.2">
      <c r="A2072" s="22"/>
      <c r="C2072" s="23" t="s">
        <v>339</v>
      </c>
      <c r="E2072" s="23"/>
      <c r="F2072" s="23"/>
      <c r="G2072" s="23"/>
      <c r="H2072" s="23"/>
      <c r="I2072" s="23"/>
      <c r="J2072" s="23"/>
      <c r="K2072" s="60"/>
    </row>
    <row r="2073" spans="1:11" x14ac:dyDescent="0.2">
      <c r="A2073" s="24" t="s">
        <v>340</v>
      </c>
      <c r="B2073" s="25" t="s">
        <v>341</v>
      </c>
      <c r="C2073" s="26"/>
      <c r="D2073" s="27" t="s">
        <v>342</v>
      </c>
      <c r="E2073" s="28" t="s">
        <v>343</v>
      </c>
      <c r="F2073" s="28" t="s">
        <v>344</v>
      </c>
      <c r="G2073" s="28" t="s">
        <v>345</v>
      </c>
      <c r="H2073" s="29" t="s">
        <v>346</v>
      </c>
      <c r="I2073" s="61" t="s">
        <v>347</v>
      </c>
      <c r="J2073" s="44"/>
      <c r="K2073" s="62" t="s">
        <v>348</v>
      </c>
    </row>
    <row r="2074" spans="1:11" x14ac:dyDescent="0.2">
      <c r="A2074" s="30" t="e">
        <f>+'CBT Wages'!#REF!</f>
        <v>#REF!</v>
      </c>
      <c r="B2074" s="31" t="e">
        <f>VLOOKUP($A2074,'CBT Wages'!$B$6:$AE$48,8,0)</f>
        <v>#REF!</v>
      </c>
      <c r="C2074" s="26"/>
      <c r="D2074" s="31" t="e">
        <f>VLOOKUP($A2074,'CBT Wages'!$B$6:$AE$48,9,0)</f>
        <v>#REF!</v>
      </c>
      <c r="E2074" s="31" t="e">
        <f>VLOOKUP($A2074,'CBT Wages'!$B$6:$AE$48,10,0)</f>
        <v>#REF!</v>
      </c>
      <c r="F2074" s="31" t="e">
        <f>VLOOKUP($A2074,'CBT Wages'!$B$6:$AE$48,14,0)</f>
        <v>#REF!</v>
      </c>
      <c r="G2074" s="32" t="e">
        <f>VLOOKUP($A2074,'CBT Wages'!$B$6:$AE$48,5,0)</f>
        <v>#REF!</v>
      </c>
      <c r="H2074" s="33" t="s">
        <v>349</v>
      </c>
      <c r="I2074" s="64">
        <v>0</v>
      </c>
      <c r="J2074" s="65"/>
      <c r="K2074" s="64">
        <v>0</v>
      </c>
    </row>
    <row r="2075" spans="1:11" x14ac:dyDescent="0.2">
      <c r="A2075" s="34" t="s">
        <v>350</v>
      </c>
      <c r="B2075" s="31" t="e">
        <f>VLOOKUP($A2074,'CBT Wages'!$B$6:$AE$48,3,0)</f>
        <v>#REF!</v>
      </c>
      <c r="C2075" s="21"/>
      <c r="D2075" s="21"/>
      <c r="E2075" s="35"/>
      <c r="F2075" s="35"/>
      <c r="G2075" s="35"/>
      <c r="H2075" s="213" t="s">
        <v>351</v>
      </c>
      <c r="I2075" s="187">
        <v>0</v>
      </c>
      <c r="J2075" s="206"/>
      <c r="K2075" s="187">
        <v>0</v>
      </c>
    </row>
    <row r="2076" spans="1:11" x14ac:dyDescent="0.2">
      <c r="A2076" s="36" t="s">
        <v>352</v>
      </c>
      <c r="B2076" s="27" t="e">
        <f>VLOOKUP($A2074,'CBT Wages'!$B$6:$AE$48,4,0)</f>
        <v>#REF!</v>
      </c>
      <c r="C2076" s="21"/>
      <c r="D2076" s="21"/>
      <c r="E2076" s="28" t="s">
        <v>322</v>
      </c>
      <c r="F2076" s="37" t="e">
        <f>VLOOKUP($A2074,'CBT OT'!$B$6:$O$429,9,0)</f>
        <v>#REF!</v>
      </c>
      <c r="G2076" s="38"/>
      <c r="H2076" s="194"/>
      <c r="I2076" s="188"/>
      <c r="J2076" s="207"/>
      <c r="K2076" s="188"/>
    </row>
    <row r="2077" spans="1:11" x14ac:dyDescent="0.2">
      <c r="A2077" s="39" t="s">
        <v>353</v>
      </c>
      <c r="B2077" s="40" t="e">
        <f>VLOOKUP($A2074,'CBT Wages'!$B$6:$AR$48,44,0)</f>
        <v>#REF!</v>
      </c>
      <c r="C2077" s="41"/>
      <c r="D2077" s="41"/>
      <c r="E2077" s="35" t="s">
        <v>354</v>
      </c>
      <c r="F2077" s="37" t="e">
        <f>VLOOKUP($A2074,'CBT OT'!$B$6:$V$429,16,0)</f>
        <v>#REF!</v>
      </c>
      <c r="G2077" s="42"/>
      <c r="H2077" s="43" t="s">
        <v>355</v>
      </c>
      <c r="I2077" s="66">
        <v>0</v>
      </c>
      <c r="J2077" s="67"/>
      <c r="K2077" s="66">
        <v>0</v>
      </c>
    </row>
    <row r="2078" spans="1:11" x14ac:dyDescent="0.2">
      <c r="A2078" s="169" t="s">
        <v>356</v>
      </c>
      <c r="B2078" s="197"/>
      <c r="C2078" s="198" t="s">
        <v>357</v>
      </c>
      <c r="D2078" s="192"/>
      <c r="E2078" s="45"/>
      <c r="F2078" s="199" t="s">
        <v>358</v>
      </c>
      <c r="G2078" s="192"/>
      <c r="H2078" s="200" t="s">
        <v>359</v>
      </c>
      <c r="I2078" s="201"/>
      <c r="J2078" s="175" t="s">
        <v>360</v>
      </c>
      <c r="K2078" s="176"/>
    </row>
    <row r="2079" spans="1:11" x14ac:dyDescent="0.2">
      <c r="A2079" s="46" t="s">
        <v>361</v>
      </c>
      <c r="B2079" s="47" t="e">
        <f>VLOOKUP($A2074,'CBT Wages'!$B$6:$AE$48,15,0)</f>
        <v>#REF!</v>
      </c>
      <c r="C2079" s="31" t="e">
        <f>VLOOKUP($A2074,'CBT Wages'!$B$6:$AE$48,20,0)</f>
        <v>#REF!</v>
      </c>
      <c r="D2079" s="48"/>
      <c r="E2079" s="49"/>
      <c r="F2079" s="177" t="e">
        <f>SUM(C2079:E2079)</f>
        <v>#REF!</v>
      </c>
      <c r="G2079" s="202"/>
      <c r="H2079" s="34" t="s">
        <v>362</v>
      </c>
      <c r="I2079" s="26" t="e">
        <f>VLOOKUP($A2074,'CBT Wages'!$B$6:$AE$48,29,0)</f>
        <v>#REF!</v>
      </c>
      <c r="J2079" s="203"/>
      <c r="K2079" s="180"/>
    </row>
    <row r="2080" spans="1:11" ht="14.25" x14ac:dyDescent="0.2">
      <c r="A2080" s="46" t="s">
        <v>363</v>
      </c>
      <c r="B2080" s="50" t="e">
        <f>VLOOKUP($A2074,'CBT Wages'!$B$6:$AE$48,16,0)</f>
        <v>#REF!</v>
      </c>
      <c r="C2080" s="51" t="e">
        <f>VLOOKUP($A2074,'CBT Wages'!$B$6:$AE$48,21,0)</f>
        <v>#REF!</v>
      </c>
      <c r="D2080" s="52"/>
      <c r="E2080" s="38"/>
      <c r="F2080" s="181" t="e">
        <f>SUM(C2080:E2080)</f>
        <v>#REF!</v>
      </c>
      <c r="G2080" s="204"/>
      <c r="H2080" s="36" t="s">
        <v>364</v>
      </c>
      <c r="I2080" s="68" t="e">
        <f>VLOOKUP($A2074,'CBT Wages'!$B$6:$AE$48,28,0)</f>
        <v>#REF!</v>
      </c>
      <c r="J2080" s="205" t="e">
        <f>F2087-I2087</f>
        <v>#REF!</v>
      </c>
      <c r="K2080" s="184"/>
    </row>
    <row r="2081" spans="1:11" x14ac:dyDescent="0.2">
      <c r="A2081" s="46" t="s">
        <v>365</v>
      </c>
      <c r="B2081" s="50" t="e">
        <f>VLOOKUP($A2074,'CBT Wages'!$B$6:$AE$48,17,0)</f>
        <v>#REF!</v>
      </c>
      <c r="C2081" s="51" t="e">
        <f>VLOOKUP($A2074,'CBT Wages'!$B$6:$AE$48,22,0)</f>
        <v>#REF!</v>
      </c>
      <c r="D2081" s="52"/>
      <c r="E2081" s="38"/>
      <c r="F2081" s="181" t="e">
        <f>SUM(C2081:E2081)</f>
        <v>#REF!</v>
      </c>
      <c r="G2081" s="204"/>
      <c r="H2081" s="36" t="s">
        <v>366</v>
      </c>
      <c r="I2081" s="68" t="e">
        <f>VLOOKUP($A2074,'CBT Wages'!$B$6:$AE$48,30,0)</f>
        <v>#REF!</v>
      </c>
      <c r="J2081" s="201" t="s">
        <v>367</v>
      </c>
      <c r="K2081" s="190"/>
    </row>
    <row r="2082" spans="1:11" x14ac:dyDescent="0.2">
      <c r="A2082" s="46" t="s">
        <v>368</v>
      </c>
      <c r="B2082" s="50">
        <v>0</v>
      </c>
      <c r="C2082" s="51">
        <v>0</v>
      </c>
      <c r="D2082" s="52"/>
      <c r="E2082" s="38"/>
      <c r="F2082" s="181">
        <f>SUM(D2082:E2082)</f>
        <v>0</v>
      </c>
      <c r="G2082" s="204"/>
      <c r="H2082" s="36" t="s">
        <v>369</v>
      </c>
      <c r="I2082" s="68"/>
      <c r="J2082" s="198"/>
      <c r="K2082" s="192"/>
    </row>
    <row r="2083" spans="1:11" x14ac:dyDescent="0.2">
      <c r="A2083" s="46" t="s">
        <v>370</v>
      </c>
      <c r="B2083" s="50" t="e">
        <f>VLOOKUP($A2074,'CBT Wages'!$B$6:$AE$48,18,0)</f>
        <v>#REF!</v>
      </c>
      <c r="C2083" s="51" t="e">
        <f>VLOOKUP($A2074,'CBT Wages'!$B$6:$AE$48,23,0)</f>
        <v>#REF!</v>
      </c>
      <c r="D2083" s="52"/>
      <c r="E2083" s="38"/>
      <c r="F2083" s="181" t="e">
        <f>SUM(C2083:E2083)</f>
        <v>#REF!</v>
      </c>
      <c r="G2083" s="204"/>
      <c r="H2083" s="36" t="s">
        <v>371</v>
      </c>
      <c r="I2083" s="68"/>
      <c r="J2083" s="198"/>
      <c r="K2083" s="192"/>
    </row>
    <row r="2084" spans="1:11" x14ac:dyDescent="0.2">
      <c r="A2084" s="46" t="s">
        <v>372</v>
      </c>
      <c r="B2084" s="53">
        <v>0</v>
      </c>
      <c r="C2084" s="51" t="e">
        <f>VLOOKUP($A2074,'CBT Wages'!$B$6:$AE$48,25,0)</f>
        <v>#REF!</v>
      </c>
      <c r="D2084" s="52"/>
      <c r="E2084" s="38"/>
      <c r="F2084" s="181" t="e">
        <f>SUM(C2084:E2084)</f>
        <v>#REF!</v>
      </c>
      <c r="G2084" s="204"/>
      <c r="H2084" s="51"/>
      <c r="I2084" s="68"/>
      <c r="J2084" s="198"/>
      <c r="K2084" s="192"/>
    </row>
    <row r="2085" spans="1:11" x14ac:dyDescent="0.2">
      <c r="A2085" s="46" t="s">
        <v>374</v>
      </c>
      <c r="B2085" s="53">
        <v>0</v>
      </c>
      <c r="C2085" s="51" t="e">
        <f>VLOOKUP($A2074,'CBT Wages'!$B$6:$AE$48,26,0)</f>
        <v>#REF!</v>
      </c>
      <c r="D2085" s="52"/>
      <c r="E2085" s="38"/>
      <c r="F2085" s="181" t="e">
        <f>SUM(C2085:E2085)</f>
        <v>#REF!</v>
      </c>
      <c r="G2085" s="204"/>
      <c r="H2085" s="51"/>
      <c r="I2085" s="68"/>
      <c r="J2085" s="198"/>
      <c r="K2085" s="192"/>
    </row>
    <row r="2086" spans="1:11" x14ac:dyDescent="0.2">
      <c r="A2086" s="54" t="s">
        <v>375</v>
      </c>
      <c r="B2086" s="55"/>
      <c r="C2086" s="185"/>
      <c r="D2086" s="186"/>
      <c r="E2086" s="42"/>
      <c r="F2086" s="185">
        <f>SUM(D2086:E2086)</f>
        <v>0</v>
      </c>
      <c r="G2086" s="208"/>
      <c r="H2086" s="40"/>
      <c r="I2086" s="69"/>
      <c r="J2086" s="212"/>
      <c r="K2086" s="194"/>
    </row>
    <row r="2087" spans="1:11" x14ac:dyDescent="0.2">
      <c r="A2087" s="56" t="s">
        <v>320</v>
      </c>
      <c r="B2087" s="57" t="e">
        <f>SUM(B2079:B2086)</f>
        <v>#REF!</v>
      </c>
      <c r="C2087" s="209" t="e">
        <f>SUM(C2079:D2086)</f>
        <v>#REF!</v>
      </c>
      <c r="D2087" s="210"/>
      <c r="E2087" s="58"/>
      <c r="F2087" s="209" t="e">
        <f>SUM(F2079:F2086)+F2077</f>
        <v>#REF!</v>
      </c>
      <c r="G2087" s="211">
        <f t="shared" ref="G2087" si="123">SUM(G2079:G2086)</f>
        <v>0</v>
      </c>
      <c r="H2087" s="59"/>
      <c r="I2087" s="70" t="e">
        <f>SUM(I2079:I2086)</f>
        <v>#REF!</v>
      </c>
      <c r="J2087" s="57" t="s">
        <v>376</v>
      </c>
      <c r="K2087" s="57" t="e">
        <f>VLOOKUP($A2074,'CBT Wages'!$B$6:$AF$48,6,0)</f>
        <v>#REF!</v>
      </c>
    </row>
    <row r="2089" spans="1:11" ht="15.75" x14ac:dyDescent="0.2">
      <c r="A2089" s="20" t="s">
        <v>337</v>
      </c>
      <c r="B2089" s="21"/>
      <c r="C2089" s="21"/>
      <c r="D2089" s="21"/>
      <c r="E2089" s="167" t="str">
        <f>+$E$1</f>
        <v>Salary Slip Oct 2019</v>
      </c>
      <c r="F2089" s="167"/>
      <c r="G2089" s="167"/>
      <c r="H2089" s="167"/>
      <c r="I2089" s="167"/>
      <c r="J2089" s="167"/>
      <c r="K2089" s="168"/>
    </row>
    <row r="2090" spans="1:11" x14ac:dyDescent="0.2">
      <c r="A2090" s="22"/>
      <c r="C2090" s="23" t="s">
        <v>339</v>
      </c>
      <c r="E2090" s="23"/>
      <c r="F2090" s="23"/>
      <c r="G2090" s="23"/>
      <c r="H2090" s="23"/>
      <c r="I2090" s="23"/>
      <c r="J2090" s="23"/>
      <c r="K2090" s="60"/>
    </row>
    <row r="2091" spans="1:11" x14ac:dyDescent="0.2">
      <c r="A2091" s="24" t="s">
        <v>340</v>
      </c>
      <c r="B2091" s="25" t="s">
        <v>341</v>
      </c>
      <c r="C2091" s="26"/>
      <c r="D2091" s="27" t="s">
        <v>342</v>
      </c>
      <c r="E2091" s="28" t="s">
        <v>343</v>
      </c>
      <c r="F2091" s="28" t="s">
        <v>344</v>
      </c>
      <c r="G2091" s="28" t="s">
        <v>345</v>
      </c>
      <c r="H2091" s="29" t="s">
        <v>346</v>
      </c>
      <c r="I2091" s="61" t="s">
        <v>347</v>
      </c>
      <c r="J2091" s="44"/>
      <c r="K2091" s="62" t="s">
        <v>348</v>
      </c>
    </row>
    <row r="2092" spans="1:11" x14ac:dyDescent="0.2">
      <c r="A2092" s="30" t="e">
        <f>+'CBT Wages'!#REF!</f>
        <v>#REF!</v>
      </c>
      <c r="B2092" s="31" t="e">
        <f>VLOOKUP($A2092,'CBT Wages'!$B$6:$AE$48,8,0)</f>
        <v>#REF!</v>
      </c>
      <c r="C2092" s="26"/>
      <c r="D2092" s="31" t="e">
        <f>VLOOKUP($A2092,'CBT Wages'!$B$6:$AE$48,9,0)</f>
        <v>#REF!</v>
      </c>
      <c r="E2092" s="31" t="e">
        <f>VLOOKUP($A2092,'CBT Wages'!$B$6:$AE$48,10,0)</f>
        <v>#REF!</v>
      </c>
      <c r="F2092" s="31" t="e">
        <f>VLOOKUP($A2092,'CBT Wages'!$B$6:$AE$48,14,0)</f>
        <v>#REF!</v>
      </c>
      <c r="G2092" s="32" t="e">
        <f>VLOOKUP($A2092,'CBT Wages'!$B$6:$AE$48,5,0)</f>
        <v>#REF!</v>
      </c>
      <c r="H2092" s="33" t="s">
        <v>349</v>
      </c>
      <c r="I2092" s="64">
        <v>0</v>
      </c>
      <c r="J2092" s="65"/>
      <c r="K2092" s="64">
        <v>0</v>
      </c>
    </row>
    <row r="2093" spans="1:11" x14ac:dyDescent="0.2">
      <c r="A2093" s="34" t="s">
        <v>350</v>
      </c>
      <c r="B2093" s="31" t="e">
        <f>VLOOKUP($A2092,'CBT Wages'!$B$6:$AE$48,3,0)</f>
        <v>#REF!</v>
      </c>
      <c r="C2093" s="21"/>
      <c r="D2093" s="21"/>
      <c r="E2093" s="35"/>
      <c r="F2093" s="35"/>
      <c r="G2093" s="35"/>
      <c r="H2093" s="213" t="s">
        <v>351</v>
      </c>
      <c r="I2093" s="187">
        <v>0</v>
      </c>
      <c r="J2093" s="206"/>
      <c r="K2093" s="187">
        <v>0</v>
      </c>
    </row>
    <row r="2094" spans="1:11" x14ac:dyDescent="0.2">
      <c r="A2094" s="36" t="s">
        <v>352</v>
      </c>
      <c r="B2094" s="27" t="e">
        <f>VLOOKUP($A2092,'CBT Wages'!$B$6:$AE$48,4,0)</f>
        <v>#REF!</v>
      </c>
      <c r="C2094" s="21"/>
      <c r="D2094" s="21"/>
      <c r="E2094" s="28" t="s">
        <v>322</v>
      </c>
      <c r="F2094" s="37" t="e">
        <f>VLOOKUP($A2092,'CBT OT'!$B$6:$O$429,9,0)</f>
        <v>#REF!</v>
      </c>
      <c r="G2094" s="38"/>
      <c r="H2094" s="194"/>
      <c r="I2094" s="188"/>
      <c r="J2094" s="207"/>
      <c r="K2094" s="188"/>
    </row>
    <row r="2095" spans="1:11" x14ac:dyDescent="0.2">
      <c r="A2095" s="39" t="s">
        <v>353</v>
      </c>
      <c r="B2095" s="40" t="e">
        <f>VLOOKUP($A2092,'CBT Wages'!$B$6:$AR$48,44,0)</f>
        <v>#REF!</v>
      </c>
      <c r="C2095" s="41"/>
      <c r="D2095" s="41"/>
      <c r="E2095" s="35" t="s">
        <v>354</v>
      </c>
      <c r="F2095" s="37" t="e">
        <f>VLOOKUP($A2092,'CBT OT'!$B$6:$V$429,16,0)</f>
        <v>#REF!</v>
      </c>
      <c r="G2095" s="42"/>
      <c r="H2095" s="43" t="s">
        <v>355</v>
      </c>
      <c r="I2095" s="66">
        <v>0</v>
      </c>
      <c r="J2095" s="67"/>
      <c r="K2095" s="66">
        <v>0</v>
      </c>
    </row>
    <row r="2096" spans="1:11" x14ac:dyDescent="0.2">
      <c r="A2096" s="169" t="s">
        <v>356</v>
      </c>
      <c r="B2096" s="197"/>
      <c r="C2096" s="198" t="s">
        <v>357</v>
      </c>
      <c r="D2096" s="192"/>
      <c r="E2096" s="45"/>
      <c r="F2096" s="199" t="s">
        <v>358</v>
      </c>
      <c r="G2096" s="192"/>
      <c r="H2096" s="200" t="s">
        <v>359</v>
      </c>
      <c r="I2096" s="201"/>
      <c r="J2096" s="175" t="s">
        <v>360</v>
      </c>
      <c r="K2096" s="176"/>
    </row>
    <row r="2097" spans="1:11" x14ac:dyDescent="0.2">
      <c r="A2097" s="46" t="s">
        <v>361</v>
      </c>
      <c r="B2097" s="47" t="e">
        <f>VLOOKUP($A2092,'CBT Wages'!$B$6:$AE$48,15,0)</f>
        <v>#REF!</v>
      </c>
      <c r="C2097" s="31" t="e">
        <f>VLOOKUP($A2092,'CBT Wages'!$B$6:$AE$48,20,0)</f>
        <v>#REF!</v>
      </c>
      <c r="D2097" s="48"/>
      <c r="E2097" s="49"/>
      <c r="F2097" s="177" t="e">
        <f>SUM(C2097:E2097)</f>
        <v>#REF!</v>
      </c>
      <c r="G2097" s="202"/>
      <c r="H2097" s="34" t="s">
        <v>362</v>
      </c>
      <c r="I2097" s="26" t="e">
        <f>VLOOKUP($A2092,'CBT Wages'!$B$6:$AE$48,29,0)</f>
        <v>#REF!</v>
      </c>
      <c r="J2097" s="203"/>
      <c r="K2097" s="180"/>
    </row>
    <row r="2098" spans="1:11" ht="14.25" x14ac:dyDescent="0.2">
      <c r="A2098" s="46" t="s">
        <v>363</v>
      </c>
      <c r="B2098" s="50" t="e">
        <f>VLOOKUP($A2092,'CBT Wages'!$B$6:$AE$48,16,0)</f>
        <v>#REF!</v>
      </c>
      <c r="C2098" s="51" t="e">
        <f>VLOOKUP($A2092,'CBT Wages'!$B$6:$AE$48,21,0)</f>
        <v>#REF!</v>
      </c>
      <c r="D2098" s="52"/>
      <c r="E2098" s="38"/>
      <c r="F2098" s="181" t="e">
        <f>SUM(C2098:E2098)</f>
        <v>#REF!</v>
      </c>
      <c r="G2098" s="204"/>
      <c r="H2098" s="36" t="s">
        <v>364</v>
      </c>
      <c r="I2098" s="68" t="e">
        <f>VLOOKUP($A2092,'CBT Wages'!$B$6:$AE$48,28,0)</f>
        <v>#REF!</v>
      </c>
      <c r="J2098" s="205" t="e">
        <f>F2105-I2105</f>
        <v>#REF!</v>
      </c>
      <c r="K2098" s="184"/>
    </row>
    <row r="2099" spans="1:11" x14ac:dyDescent="0.2">
      <c r="A2099" s="46" t="s">
        <v>365</v>
      </c>
      <c r="B2099" s="50" t="e">
        <f>VLOOKUP($A2092,'CBT Wages'!$B$6:$AE$48,17,0)</f>
        <v>#REF!</v>
      </c>
      <c r="C2099" s="51" t="e">
        <f>VLOOKUP($A2092,'CBT Wages'!$B$6:$AE$48,22,0)</f>
        <v>#REF!</v>
      </c>
      <c r="D2099" s="52"/>
      <c r="E2099" s="38"/>
      <c r="F2099" s="181" t="e">
        <f>SUM(C2099:E2099)</f>
        <v>#REF!</v>
      </c>
      <c r="G2099" s="204"/>
      <c r="H2099" s="36" t="s">
        <v>366</v>
      </c>
      <c r="I2099" s="68" t="e">
        <f>VLOOKUP($A2092,'CBT Wages'!$B$6:$AE$48,30,0)</f>
        <v>#REF!</v>
      </c>
      <c r="J2099" s="201" t="s">
        <v>367</v>
      </c>
      <c r="K2099" s="190"/>
    </row>
    <row r="2100" spans="1:11" x14ac:dyDescent="0.2">
      <c r="A2100" s="46" t="s">
        <v>368</v>
      </c>
      <c r="B2100" s="50">
        <v>0</v>
      </c>
      <c r="C2100" s="51">
        <v>0</v>
      </c>
      <c r="D2100" s="52"/>
      <c r="E2100" s="38"/>
      <c r="F2100" s="181">
        <f>SUM(D2100:E2100)</f>
        <v>0</v>
      </c>
      <c r="G2100" s="204"/>
      <c r="H2100" s="36" t="s">
        <v>369</v>
      </c>
      <c r="I2100" s="68"/>
      <c r="J2100" s="198"/>
      <c r="K2100" s="192"/>
    </row>
    <row r="2101" spans="1:11" x14ac:dyDescent="0.2">
      <c r="A2101" s="46" t="s">
        <v>370</v>
      </c>
      <c r="B2101" s="50" t="e">
        <f>VLOOKUP($A2092,'CBT Wages'!$B$6:$AE$48,18,0)</f>
        <v>#REF!</v>
      </c>
      <c r="C2101" s="51" t="e">
        <f>VLOOKUP($A2092,'CBT Wages'!$B$6:$AE$48,23,0)</f>
        <v>#REF!</v>
      </c>
      <c r="D2101" s="52"/>
      <c r="E2101" s="38"/>
      <c r="F2101" s="181" t="e">
        <f>SUM(C2101:E2101)</f>
        <v>#REF!</v>
      </c>
      <c r="G2101" s="204"/>
      <c r="H2101" s="36" t="s">
        <v>371</v>
      </c>
      <c r="I2101" s="68"/>
      <c r="J2101" s="198"/>
      <c r="K2101" s="192"/>
    </row>
    <row r="2102" spans="1:11" x14ac:dyDescent="0.2">
      <c r="A2102" s="46" t="s">
        <v>372</v>
      </c>
      <c r="B2102" s="53">
        <v>0</v>
      </c>
      <c r="C2102" s="51" t="e">
        <f>VLOOKUP($A2092,'CBT Wages'!$B$6:$AE$48,25,0)</f>
        <v>#REF!</v>
      </c>
      <c r="D2102" s="52"/>
      <c r="E2102" s="38"/>
      <c r="F2102" s="181" t="e">
        <f>SUM(C2102:E2102)</f>
        <v>#REF!</v>
      </c>
      <c r="G2102" s="204"/>
      <c r="H2102" s="51"/>
      <c r="I2102" s="68"/>
      <c r="J2102" s="198"/>
      <c r="K2102" s="192"/>
    </row>
    <row r="2103" spans="1:11" x14ac:dyDescent="0.2">
      <c r="A2103" s="46" t="s">
        <v>374</v>
      </c>
      <c r="B2103" s="53">
        <v>0</v>
      </c>
      <c r="C2103" s="51" t="e">
        <f>VLOOKUP($A2092,'CBT Wages'!$B$6:$AE$48,26,0)</f>
        <v>#REF!</v>
      </c>
      <c r="D2103" s="52"/>
      <c r="E2103" s="38"/>
      <c r="F2103" s="181" t="e">
        <f>SUM(C2103:E2103)</f>
        <v>#REF!</v>
      </c>
      <c r="G2103" s="204"/>
      <c r="H2103" s="51"/>
      <c r="I2103" s="68"/>
      <c r="J2103" s="198"/>
      <c r="K2103" s="192"/>
    </row>
    <row r="2104" spans="1:11" x14ac:dyDescent="0.2">
      <c r="A2104" s="54" t="s">
        <v>375</v>
      </c>
      <c r="B2104" s="55"/>
      <c r="C2104" s="185"/>
      <c r="D2104" s="186"/>
      <c r="E2104" s="42"/>
      <c r="F2104" s="185">
        <f>SUM(D2104:E2104)</f>
        <v>0</v>
      </c>
      <c r="G2104" s="208"/>
      <c r="H2104" s="40"/>
      <c r="I2104" s="69"/>
      <c r="J2104" s="212"/>
      <c r="K2104" s="194"/>
    </row>
    <row r="2105" spans="1:11" x14ac:dyDescent="0.2">
      <c r="A2105" s="56" t="s">
        <v>320</v>
      </c>
      <c r="B2105" s="57" t="e">
        <f>SUM(B2097:B2104)</f>
        <v>#REF!</v>
      </c>
      <c r="C2105" s="209" t="e">
        <f>SUM(C2097:D2104)</f>
        <v>#REF!</v>
      </c>
      <c r="D2105" s="210"/>
      <c r="E2105" s="58"/>
      <c r="F2105" s="209" t="e">
        <f>SUM(F2097:F2104)+F2095</f>
        <v>#REF!</v>
      </c>
      <c r="G2105" s="211">
        <f t="shared" ref="G2105" si="124">SUM(G2097:G2104)</f>
        <v>0</v>
      </c>
      <c r="H2105" s="59"/>
      <c r="I2105" s="70" t="e">
        <f>SUM(I2097:I2104)</f>
        <v>#REF!</v>
      </c>
      <c r="J2105" s="57" t="s">
        <v>376</v>
      </c>
      <c r="K2105" s="57" t="e">
        <f>VLOOKUP($A2092,'CBT Wages'!$B$6:$AF$48,6,0)</f>
        <v>#REF!</v>
      </c>
    </row>
    <row r="2107" spans="1:11" ht="15.75" x14ac:dyDescent="0.2">
      <c r="A2107" s="20" t="s">
        <v>337</v>
      </c>
      <c r="B2107" s="21"/>
      <c r="C2107" s="21"/>
      <c r="D2107" s="21"/>
      <c r="E2107" s="167" t="str">
        <f>+$E$1</f>
        <v>Salary Slip Oct 2019</v>
      </c>
      <c r="F2107" s="167"/>
      <c r="G2107" s="167"/>
      <c r="H2107" s="167"/>
      <c r="I2107" s="167"/>
      <c r="J2107" s="167"/>
      <c r="K2107" s="168"/>
    </row>
    <row r="2108" spans="1:11" x14ac:dyDescent="0.2">
      <c r="A2108" s="22"/>
      <c r="C2108" s="23" t="s">
        <v>339</v>
      </c>
      <c r="E2108" s="23"/>
      <c r="F2108" s="23"/>
      <c r="G2108" s="23"/>
      <c r="H2108" s="23"/>
      <c r="I2108" s="23"/>
      <c r="J2108" s="23"/>
      <c r="K2108" s="60"/>
    </row>
    <row r="2109" spans="1:11" x14ac:dyDescent="0.2">
      <c r="A2109" s="24" t="s">
        <v>340</v>
      </c>
      <c r="B2109" s="25" t="s">
        <v>341</v>
      </c>
      <c r="C2109" s="26"/>
      <c r="D2109" s="27" t="s">
        <v>342</v>
      </c>
      <c r="E2109" s="28" t="s">
        <v>343</v>
      </c>
      <c r="F2109" s="28" t="s">
        <v>344</v>
      </c>
      <c r="G2109" s="28" t="s">
        <v>345</v>
      </c>
      <c r="H2109" s="29" t="s">
        <v>346</v>
      </c>
      <c r="I2109" s="61" t="s">
        <v>347</v>
      </c>
      <c r="J2109" s="44"/>
      <c r="K2109" s="62" t="s">
        <v>348</v>
      </c>
    </row>
    <row r="2110" spans="1:11" x14ac:dyDescent="0.2">
      <c r="A2110" s="30" t="e">
        <f>+'CBT Wages'!#REF!</f>
        <v>#REF!</v>
      </c>
      <c r="B2110" s="31" t="e">
        <f>VLOOKUP($A2110,'CBT Wages'!$B$6:$AE$48,8,0)</f>
        <v>#REF!</v>
      </c>
      <c r="C2110" s="26"/>
      <c r="D2110" s="31" t="e">
        <f>VLOOKUP($A2110,'CBT Wages'!$B$6:$AE$48,9,0)</f>
        <v>#REF!</v>
      </c>
      <c r="E2110" s="31" t="e">
        <f>VLOOKUP($A2110,'CBT Wages'!$B$6:$AE$48,10,0)</f>
        <v>#REF!</v>
      </c>
      <c r="F2110" s="31" t="e">
        <f>VLOOKUP($A2110,'CBT Wages'!$B$6:$AE$48,14,0)</f>
        <v>#REF!</v>
      </c>
      <c r="G2110" s="32" t="e">
        <f>VLOOKUP($A2110,'CBT Wages'!$B$6:$AE$48,5,0)</f>
        <v>#REF!</v>
      </c>
      <c r="H2110" s="33" t="s">
        <v>349</v>
      </c>
      <c r="I2110" s="64">
        <v>0</v>
      </c>
      <c r="J2110" s="65"/>
      <c r="K2110" s="64">
        <v>0</v>
      </c>
    </row>
    <row r="2111" spans="1:11" x14ac:dyDescent="0.2">
      <c r="A2111" s="34" t="s">
        <v>350</v>
      </c>
      <c r="B2111" s="31" t="e">
        <f>VLOOKUP($A2110,'CBT Wages'!$B$6:$AE$48,3,0)</f>
        <v>#REF!</v>
      </c>
      <c r="C2111" s="21"/>
      <c r="D2111" s="21"/>
      <c r="E2111" s="35"/>
      <c r="F2111" s="35"/>
      <c r="G2111" s="35"/>
      <c r="H2111" s="213" t="s">
        <v>351</v>
      </c>
      <c r="I2111" s="187">
        <v>0</v>
      </c>
      <c r="J2111" s="206"/>
      <c r="K2111" s="187">
        <v>0</v>
      </c>
    </row>
    <row r="2112" spans="1:11" x14ac:dyDescent="0.2">
      <c r="A2112" s="36" t="s">
        <v>352</v>
      </c>
      <c r="B2112" s="27" t="e">
        <f>VLOOKUP($A2110,'CBT Wages'!$B$6:$AE$48,4,0)</f>
        <v>#REF!</v>
      </c>
      <c r="C2112" s="21"/>
      <c r="D2112" s="21"/>
      <c r="E2112" s="28" t="s">
        <v>322</v>
      </c>
      <c r="F2112" s="37" t="e">
        <f>VLOOKUP($A2110,'CBT OT'!$B$6:$O$429,9,0)</f>
        <v>#REF!</v>
      </c>
      <c r="G2112" s="38"/>
      <c r="H2112" s="194"/>
      <c r="I2112" s="188"/>
      <c r="J2112" s="207"/>
      <c r="K2112" s="188"/>
    </row>
    <row r="2113" spans="1:11" x14ac:dyDescent="0.2">
      <c r="A2113" s="39" t="s">
        <v>353</v>
      </c>
      <c r="B2113" s="40" t="e">
        <f>VLOOKUP($A2110,'CBT Wages'!$B$6:$AR$48,44,0)</f>
        <v>#REF!</v>
      </c>
      <c r="C2113" s="41"/>
      <c r="D2113" s="41"/>
      <c r="E2113" s="35" t="s">
        <v>354</v>
      </c>
      <c r="F2113" s="37" t="e">
        <f>VLOOKUP($A2110,'CBT OT'!$B$6:$V$429,16,0)</f>
        <v>#REF!</v>
      </c>
      <c r="G2113" s="42"/>
      <c r="H2113" s="43" t="s">
        <v>355</v>
      </c>
      <c r="I2113" s="66">
        <v>0</v>
      </c>
      <c r="J2113" s="67"/>
      <c r="K2113" s="66">
        <v>0</v>
      </c>
    </row>
    <row r="2114" spans="1:11" x14ac:dyDescent="0.2">
      <c r="A2114" s="169" t="s">
        <v>356</v>
      </c>
      <c r="B2114" s="197"/>
      <c r="C2114" s="198" t="s">
        <v>357</v>
      </c>
      <c r="D2114" s="192"/>
      <c r="E2114" s="45"/>
      <c r="F2114" s="199" t="s">
        <v>358</v>
      </c>
      <c r="G2114" s="192"/>
      <c r="H2114" s="200" t="s">
        <v>359</v>
      </c>
      <c r="I2114" s="201"/>
      <c r="J2114" s="175" t="s">
        <v>360</v>
      </c>
      <c r="K2114" s="176"/>
    </row>
    <row r="2115" spans="1:11" x14ac:dyDescent="0.2">
      <c r="A2115" s="46" t="s">
        <v>361</v>
      </c>
      <c r="B2115" s="47" t="e">
        <f>VLOOKUP($A2110,'CBT Wages'!$B$6:$AE$48,15,0)</f>
        <v>#REF!</v>
      </c>
      <c r="C2115" s="31" t="e">
        <f>VLOOKUP($A2110,'CBT Wages'!$B$6:$AE$48,20,0)</f>
        <v>#REF!</v>
      </c>
      <c r="D2115" s="48"/>
      <c r="E2115" s="49"/>
      <c r="F2115" s="177" t="e">
        <f>SUM(C2115:E2115)</f>
        <v>#REF!</v>
      </c>
      <c r="G2115" s="202"/>
      <c r="H2115" s="34" t="s">
        <v>362</v>
      </c>
      <c r="I2115" s="26" t="e">
        <f>VLOOKUP($A2110,'CBT Wages'!$B$6:$AE$48,29,0)</f>
        <v>#REF!</v>
      </c>
      <c r="J2115" s="203"/>
      <c r="K2115" s="180"/>
    </row>
    <row r="2116" spans="1:11" ht="14.25" x14ac:dyDescent="0.2">
      <c r="A2116" s="46" t="s">
        <v>363</v>
      </c>
      <c r="B2116" s="50" t="e">
        <f>VLOOKUP($A2110,'CBT Wages'!$B$6:$AE$48,16,0)</f>
        <v>#REF!</v>
      </c>
      <c r="C2116" s="51" t="e">
        <f>VLOOKUP($A2110,'CBT Wages'!$B$6:$AE$48,21,0)</f>
        <v>#REF!</v>
      </c>
      <c r="D2116" s="52"/>
      <c r="E2116" s="38"/>
      <c r="F2116" s="181" t="e">
        <f>SUM(C2116:E2116)</f>
        <v>#REF!</v>
      </c>
      <c r="G2116" s="204"/>
      <c r="H2116" s="36" t="s">
        <v>364</v>
      </c>
      <c r="I2116" s="68" t="e">
        <f>VLOOKUP($A2110,'CBT Wages'!$B$6:$AE$48,28,0)</f>
        <v>#REF!</v>
      </c>
      <c r="J2116" s="205" t="e">
        <f>F2123-I2123</f>
        <v>#REF!</v>
      </c>
      <c r="K2116" s="184"/>
    </row>
    <row r="2117" spans="1:11" x14ac:dyDescent="0.2">
      <c r="A2117" s="46" t="s">
        <v>365</v>
      </c>
      <c r="B2117" s="50" t="e">
        <f>VLOOKUP($A2110,'CBT Wages'!$B$6:$AE$48,17,0)</f>
        <v>#REF!</v>
      </c>
      <c r="C2117" s="51" t="e">
        <f>VLOOKUP($A2110,'CBT Wages'!$B$6:$AE$48,22,0)</f>
        <v>#REF!</v>
      </c>
      <c r="D2117" s="52"/>
      <c r="E2117" s="38"/>
      <c r="F2117" s="181" t="e">
        <f>SUM(C2117:E2117)</f>
        <v>#REF!</v>
      </c>
      <c r="G2117" s="204"/>
      <c r="H2117" s="36" t="s">
        <v>366</v>
      </c>
      <c r="I2117" s="68" t="e">
        <f>VLOOKUP($A2110,'CBT Wages'!$B$6:$AE$48,30,0)</f>
        <v>#REF!</v>
      </c>
      <c r="J2117" s="201" t="s">
        <v>367</v>
      </c>
      <c r="K2117" s="190"/>
    </row>
    <row r="2118" spans="1:11" x14ac:dyDescent="0.2">
      <c r="A2118" s="46" t="s">
        <v>368</v>
      </c>
      <c r="B2118" s="50">
        <v>0</v>
      </c>
      <c r="C2118" s="51">
        <v>0</v>
      </c>
      <c r="D2118" s="52"/>
      <c r="E2118" s="38"/>
      <c r="F2118" s="181">
        <f>SUM(D2118:E2118)</f>
        <v>0</v>
      </c>
      <c r="G2118" s="204"/>
      <c r="H2118" s="36" t="s">
        <v>369</v>
      </c>
      <c r="I2118" s="68"/>
      <c r="J2118" s="198"/>
      <c r="K2118" s="192"/>
    </row>
    <row r="2119" spans="1:11" x14ac:dyDescent="0.2">
      <c r="A2119" s="46" t="s">
        <v>370</v>
      </c>
      <c r="B2119" s="50" t="e">
        <f>VLOOKUP($A2110,'CBT Wages'!$B$6:$AE$48,18,0)</f>
        <v>#REF!</v>
      </c>
      <c r="C2119" s="51" t="e">
        <f>VLOOKUP($A2110,'CBT Wages'!$B$6:$AE$48,23,0)</f>
        <v>#REF!</v>
      </c>
      <c r="D2119" s="52"/>
      <c r="E2119" s="38"/>
      <c r="F2119" s="181" t="e">
        <f>SUM(C2119:E2119)</f>
        <v>#REF!</v>
      </c>
      <c r="G2119" s="204"/>
      <c r="H2119" s="36" t="s">
        <v>371</v>
      </c>
      <c r="I2119" s="68"/>
      <c r="J2119" s="198"/>
      <c r="K2119" s="192"/>
    </row>
    <row r="2120" spans="1:11" x14ac:dyDescent="0.2">
      <c r="A2120" s="46" t="s">
        <v>372</v>
      </c>
      <c r="B2120" s="53">
        <v>0</v>
      </c>
      <c r="C2120" s="51" t="e">
        <f>VLOOKUP($A2110,'CBT Wages'!$B$6:$AE$48,25,0)</f>
        <v>#REF!</v>
      </c>
      <c r="D2120" s="52"/>
      <c r="E2120" s="38"/>
      <c r="F2120" s="181" t="e">
        <f>SUM(C2120:E2120)</f>
        <v>#REF!</v>
      </c>
      <c r="G2120" s="204"/>
      <c r="H2120" s="51"/>
      <c r="I2120" s="68"/>
      <c r="J2120" s="198"/>
      <c r="K2120" s="192"/>
    </row>
    <row r="2121" spans="1:11" x14ac:dyDescent="0.2">
      <c r="A2121" s="46" t="s">
        <v>374</v>
      </c>
      <c r="B2121" s="53">
        <v>0</v>
      </c>
      <c r="C2121" s="51" t="e">
        <f>VLOOKUP($A2110,'CBT Wages'!$B$6:$AE$48,26,0)</f>
        <v>#REF!</v>
      </c>
      <c r="D2121" s="52"/>
      <c r="E2121" s="38"/>
      <c r="F2121" s="181" t="e">
        <f>SUM(C2121:E2121)</f>
        <v>#REF!</v>
      </c>
      <c r="G2121" s="204"/>
      <c r="H2121" s="51"/>
      <c r="I2121" s="68"/>
      <c r="J2121" s="198"/>
      <c r="K2121" s="192"/>
    </row>
    <row r="2122" spans="1:11" x14ac:dyDescent="0.2">
      <c r="A2122" s="54" t="s">
        <v>375</v>
      </c>
      <c r="B2122" s="55"/>
      <c r="C2122" s="185"/>
      <c r="D2122" s="186"/>
      <c r="E2122" s="42"/>
      <c r="F2122" s="185">
        <f>SUM(D2122:E2122)</f>
        <v>0</v>
      </c>
      <c r="G2122" s="208"/>
      <c r="H2122" s="40"/>
      <c r="I2122" s="69"/>
      <c r="J2122" s="212"/>
      <c r="K2122" s="194"/>
    </row>
    <row r="2123" spans="1:11" x14ac:dyDescent="0.2">
      <c r="A2123" s="56" t="s">
        <v>320</v>
      </c>
      <c r="B2123" s="57" t="e">
        <f>SUM(B2115:B2122)</f>
        <v>#REF!</v>
      </c>
      <c r="C2123" s="209" t="e">
        <f>SUM(C2115:D2122)</f>
        <v>#REF!</v>
      </c>
      <c r="D2123" s="210"/>
      <c r="E2123" s="58"/>
      <c r="F2123" s="209" t="e">
        <f>SUM(F2115:F2122)+F2113</f>
        <v>#REF!</v>
      </c>
      <c r="G2123" s="211">
        <f t="shared" ref="G2123" si="125">SUM(G2115:G2122)</f>
        <v>0</v>
      </c>
      <c r="H2123" s="59"/>
      <c r="I2123" s="70" t="e">
        <f>SUM(I2115:I2122)</f>
        <v>#REF!</v>
      </c>
      <c r="J2123" s="57" t="s">
        <v>376</v>
      </c>
      <c r="K2123" s="57" t="e">
        <f>VLOOKUP($A2110,'CBT Wages'!$B$6:$AF$48,6,0)</f>
        <v>#REF!</v>
      </c>
    </row>
    <row r="2125" spans="1:11" ht="15.75" x14ac:dyDescent="0.2">
      <c r="A2125" s="20" t="s">
        <v>337</v>
      </c>
      <c r="B2125" s="21"/>
      <c r="C2125" s="21"/>
      <c r="D2125" s="21"/>
      <c r="E2125" s="167" t="str">
        <f>+$E$1</f>
        <v>Salary Slip Oct 2019</v>
      </c>
      <c r="F2125" s="167"/>
      <c r="G2125" s="167"/>
      <c r="H2125" s="167"/>
      <c r="I2125" s="167"/>
      <c r="J2125" s="167"/>
      <c r="K2125" s="168"/>
    </row>
    <row r="2126" spans="1:11" x14ac:dyDescent="0.2">
      <c r="A2126" s="22"/>
      <c r="C2126" s="23" t="s">
        <v>339</v>
      </c>
      <c r="E2126" s="23"/>
      <c r="F2126" s="23"/>
      <c r="G2126" s="23"/>
      <c r="H2126" s="23"/>
      <c r="I2126" s="23"/>
      <c r="J2126" s="23"/>
      <c r="K2126" s="60"/>
    </row>
    <row r="2127" spans="1:11" x14ac:dyDescent="0.2">
      <c r="A2127" s="24" t="s">
        <v>340</v>
      </c>
      <c r="B2127" s="25" t="s">
        <v>341</v>
      </c>
      <c r="C2127" s="26"/>
      <c r="D2127" s="27" t="s">
        <v>342</v>
      </c>
      <c r="E2127" s="28" t="s">
        <v>343</v>
      </c>
      <c r="F2127" s="28" t="s">
        <v>344</v>
      </c>
      <c r="G2127" s="28" t="s">
        <v>345</v>
      </c>
      <c r="H2127" s="29" t="s">
        <v>346</v>
      </c>
      <c r="I2127" s="61" t="s">
        <v>347</v>
      </c>
      <c r="J2127" s="44"/>
      <c r="K2127" s="62" t="s">
        <v>348</v>
      </c>
    </row>
    <row r="2128" spans="1:11" x14ac:dyDescent="0.2">
      <c r="A2128" s="30" t="e">
        <f>+'CBT Wages'!#REF!</f>
        <v>#REF!</v>
      </c>
      <c r="B2128" s="31" t="e">
        <f>VLOOKUP($A2128,'CBT Wages'!$B$6:$AE$48,8,0)</f>
        <v>#REF!</v>
      </c>
      <c r="C2128" s="26"/>
      <c r="D2128" s="31" t="e">
        <f>VLOOKUP($A2128,'CBT Wages'!$B$6:$AE$48,9,0)</f>
        <v>#REF!</v>
      </c>
      <c r="E2128" s="31" t="e">
        <f>VLOOKUP($A2128,'CBT Wages'!$B$6:$AE$48,10,0)</f>
        <v>#REF!</v>
      </c>
      <c r="F2128" s="31" t="e">
        <f>VLOOKUP($A2128,'CBT Wages'!$B$6:$AE$48,14,0)</f>
        <v>#REF!</v>
      </c>
      <c r="G2128" s="32" t="e">
        <f>VLOOKUP($A2128,'CBT Wages'!$B$6:$AE$48,5,0)</f>
        <v>#REF!</v>
      </c>
      <c r="H2128" s="33" t="s">
        <v>349</v>
      </c>
      <c r="I2128" s="64">
        <v>0</v>
      </c>
      <c r="J2128" s="65"/>
      <c r="K2128" s="64">
        <v>0</v>
      </c>
    </row>
    <row r="2129" spans="1:11" x14ac:dyDescent="0.2">
      <c r="A2129" s="34" t="s">
        <v>350</v>
      </c>
      <c r="B2129" s="31" t="e">
        <f>VLOOKUP($A2128,'CBT Wages'!$B$6:$AE$48,3,0)</f>
        <v>#REF!</v>
      </c>
      <c r="C2129" s="21"/>
      <c r="D2129" s="21"/>
      <c r="E2129" s="35"/>
      <c r="F2129" s="35"/>
      <c r="G2129" s="35"/>
      <c r="H2129" s="213" t="s">
        <v>351</v>
      </c>
      <c r="I2129" s="187">
        <v>0</v>
      </c>
      <c r="J2129" s="206"/>
      <c r="K2129" s="187">
        <v>0</v>
      </c>
    </row>
    <row r="2130" spans="1:11" x14ac:dyDescent="0.2">
      <c r="A2130" s="36" t="s">
        <v>352</v>
      </c>
      <c r="B2130" s="27" t="e">
        <f>VLOOKUP($A2128,'CBT Wages'!$B$6:$AE$48,4,0)</f>
        <v>#REF!</v>
      </c>
      <c r="C2130" s="21"/>
      <c r="D2130" s="21"/>
      <c r="E2130" s="28" t="s">
        <v>322</v>
      </c>
      <c r="F2130" s="37" t="e">
        <f>VLOOKUP($A2128,'CBT OT'!$B$6:$O$429,9,0)</f>
        <v>#REF!</v>
      </c>
      <c r="G2130" s="38"/>
      <c r="H2130" s="194"/>
      <c r="I2130" s="188"/>
      <c r="J2130" s="207"/>
      <c r="K2130" s="188"/>
    </row>
    <row r="2131" spans="1:11" x14ac:dyDescent="0.2">
      <c r="A2131" s="39" t="s">
        <v>353</v>
      </c>
      <c r="B2131" s="40" t="e">
        <f>VLOOKUP($A2128,'CBT Wages'!$B$6:$AR$48,44,0)</f>
        <v>#REF!</v>
      </c>
      <c r="C2131" s="41"/>
      <c r="D2131" s="41"/>
      <c r="E2131" s="35" t="s">
        <v>354</v>
      </c>
      <c r="F2131" s="37" t="e">
        <f>VLOOKUP($A2128,'CBT OT'!$B$6:$V$429,16,0)</f>
        <v>#REF!</v>
      </c>
      <c r="G2131" s="42"/>
      <c r="H2131" s="43" t="s">
        <v>355</v>
      </c>
      <c r="I2131" s="66">
        <v>0</v>
      </c>
      <c r="J2131" s="67"/>
      <c r="K2131" s="66">
        <v>0</v>
      </c>
    </row>
    <row r="2132" spans="1:11" x14ac:dyDescent="0.2">
      <c r="A2132" s="169" t="s">
        <v>356</v>
      </c>
      <c r="B2132" s="197"/>
      <c r="C2132" s="198" t="s">
        <v>357</v>
      </c>
      <c r="D2132" s="192"/>
      <c r="E2132" s="45"/>
      <c r="F2132" s="199" t="s">
        <v>358</v>
      </c>
      <c r="G2132" s="192"/>
      <c r="H2132" s="200" t="s">
        <v>359</v>
      </c>
      <c r="I2132" s="201"/>
      <c r="J2132" s="175" t="s">
        <v>360</v>
      </c>
      <c r="K2132" s="176"/>
    </row>
    <row r="2133" spans="1:11" x14ac:dyDescent="0.2">
      <c r="A2133" s="46" t="s">
        <v>361</v>
      </c>
      <c r="B2133" s="47" t="e">
        <f>VLOOKUP($A2128,'CBT Wages'!$B$6:$AE$48,15,0)</f>
        <v>#REF!</v>
      </c>
      <c r="C2133" s="31" t="e">
        <f>VLOOKUP($A2128,'CBT Wages'!$B$6:$AE$48,20,0)</f>
        <v>#REF!</v>
      </c>
      <c r="D2133" s="48"/>
      <c r="E2133" s="49"/>
      <c r="F2133" s="177" t="e">
        <f>SUM(C2133:E2133)</f>
        <v>#REF!</v>
      </c>
      <c r="G2133" s="202"/>
      <c r="H2133" s="34" t="s">
        <v>362</v>
      </c>
      <c r="I2133" s="26" t="e">
        <f>VLOOKUP($A2128,'CBT Wages'!$B$6:$AE$48,29,0)</f>
        <v>#REF!</v>
      </c>
      <c r="J2133" s="203"/>
      <c r="K2133" s="180"/>
    </row>
    <row r="2134" spans="1:11" ht="14.25" x14ac:dyDescent="0.2">
      <c r="A2134" s="46" t="s">
        <v>363</v>
      </c>
      <c r="B2134" s="50" t="e">
        <f>VLOOKUP($A2128,'CBT Wages'!$B$6:$AE$48,16,0)</f>
        <v>#REF!</v>
      </c>
      <c r="C2134" s="51" t="e">
        <f>VLOOKUP($A2128,'CBT Wages'!$B$6:$AE$48,21,0)</f>
        <v>#REF!</v>
      </c>
      <c r="D2134" s="52"/>
      <c r="E2134" s="38"/>
      <c r="F2134" s="181" t="e">
        <f>SUM(C2134:E2134)</f>
        <v>#REF!</v>
      </c>
      <c r="G2134" s="204"/>
      <c r="H2134" s="36" t="s">
        <v>364</v>
      </c>
      <c r="I2134" s="68" t="e">
        <f>VLOOKUP($A2128,'CBT Wages'!$B$6:$AE$48,28,0)</f>
        <v>#REF!</v>
      </c>
      <c r="J2134" s="205" t="e">
        <f>F2141-I2141</f>
        <v>#REF!</v>
      </c>
      <c r="K2134" s="184"/>
    </row>
    <row r="2135" spans="1:11" x14ac:dyDescent="0.2">
      <c r="A2135" s="46" t="s">
        <v>365</v>
      </c>
      <c r="B2135" s="50" t="e">
        <f>VLOOKUP($A2128,'CBT Wages'!$B$6:$AE$48,17,0)</f>
        <v>#REF!</v>
      </c>
      <c r="C2135" s="51" t="e">
        <f>VLOOKUP($A2128,'CBT Wages'!$B$6:$AE$48,22,0)</f>
        <v>#REF!</v>
      </c>
      <c r="D2135" s="52"/>
      <c r="E2135" s="38"/>
      <c r="F2135" s="181" t="e">
        <f>SUM(C2135:E2135)</f>
        <v>#REF!</v>
      </c>
      <c r="G2135" s="204"/>
      <c r="H2135" s="36" t="s">
        <v>366</v>
      </c>
      <c r="I2135" s="68" t="e">
        <f>VLOOKUP($A2128,'CBT Wages'!$B$6:$AE$48,30,0)</f>
        <v>#REF!</v>
      </c>
      <c r="J2135" s="201" t="s">
        <v>367</v>
      </c>
      <c r="K2135" s="190"/>
    </row>
    <row r="2136" spans="1:11" x14ac:dyDescent="0.2">
      <c r="A2136" s="46" t="s">
        <v>368</v>
      </c>
      <c r="B2136" s="50">
        <v>0</v>
      </c>
      <c r="C2136" s="51">
        <v>0</v>
      </c>
      <c r="D2136" s="52"/>
      <c r="E2136" s="38"/>
      <c r="F2136" s="181">
        <f>SUM(D2136:E2136)</f>
        <v>0</v>
      </c>
      <c r="G2136" s="204"/>
      <c r="H2136" s="36" t="s">
        <v>369</v>
      </c>
      <c r="I2136" s="68"/>
      <c r="J2136" s="198"/>
      <c r="K2136" s="192"/>
    </row>
    <row r="2137" spans="1:11" x14ac:dyDescent="0.2">
      <c r="A2137" s="46" t="s">
        <v>370</v>
      </c>
      <c r="B2137" s="50" t="e">
        <f>VLOOKUP($A2128,'CBT Wages'!$B$6:$AE$48,18,0)</f>
        <v>#REF!</v>
      </c>
      <c r="C2137" s="51" t="e">
        <f>VLOOKUP($A2128,'CBT Wages'!$B$6:$AE$48,23,0)</f>
        <v>#REF!</v>
      </c>
      <c r="D2137" s="52"/>
      <c r="E2137" s="38"/>
      <c r="F2137" s="181" t="e">
        <f>SUM(C2137:E2137)</f>
        <v>#REF!</v>
      </c>
      <c r="G2137" s="204"/>
      <c r="H2137" s="36" t="s">
        <v>371</v>
      </c>
      <c r="I2137" s="68"/>
      <c r="J2137" s="198"/>
      <c r="K2137" s="192"/>
    </row>
    <row r="2138" spans="1:11" x14ac:dyDescent="0.2">
      <c r="A2138" s="46" t="s">
        <v>372</v>
      </c>
      <c r="B2138" s="53">
        <v>0</v>
      </c>
      <c r="C2138" s="51" t="e">
        <f>VLOOKUP($A2128,'CBT Wages'!$B$6:$AE$48,25,0)</f>
        <v>#REF!</v>
      </c>
      <c r="D2138" s="52"/>
      <c r="E2138" s="38"/>
      <c r="F2138" s="181" t="e">
        <f>SUM(C2138:E2138)</f>
        <v>#REF!</v>
      </c>
      <c r="G2138" s="204"/>
      <c r="H2138" s="51"/>
      <c r="I2138" s="68"/>
      <c r="J2138" s="198"/>
      <c r="K2138" s="192"/>
    </row>
    <row r="2139" spans="1:11" x14ac:dyDescent="0.2">
      <c r="A2139" s="46" t="s">
        <v>374</v>
      </c>
      <c r="B2139" s="53">
        <v>0</v>
      </c>
      <c r="C2139" s="51" t="e">
        <f>VLOOKUP($A2128,'CBT Wages'!$B$6:$AE$48,26,0)</f>
        <v>#REF!</v>
      </c>
      <c r="D2139" s="52"/>
      <c r="E2139" s="38"/>
      <c r="F2139" s="181" t="e">
        <f>SUM(C2139:E2139)</f>
        <v>#REF!</v>
      </c>
      <c r="G2139" s="204"/>
      <c r="H2139" s="51"/>
      <c r="I2139" s="68"/>
      <c r="J2139" s="198"/>
      <c r="K2139" s="192"/>
    </row>
    <row r="2140" spans="1:11" x14ac:dyDescent="0.2">
      <c r="A2140" s="54" t="s">
        <v>375</v>
      </c>
      <c r="B2140" s="55"/>
      <c r="C2140" s="185"/>
      <c r="D2140" s="186"/>
      <c r="E2140" s="42"/>
      <c r="F2140" s="185">
        <f>SUM(D2140:E2140)</f>
        <v>0</v>
      </c>
      <c r="G2140" s="208"/>
      <c r="H2140" s="40"/>
      <c r="I2140" s="69"/>
      <c r="J2140" s="212"/>
      <c r="K2140" s="194"/>
    </row>
    <row r="2141" spans="1:11" x14ac:dyDescent="0.2">
      <c r="A2141" s="56" t="s">
        <v>320</v>
      </c>
      <c r="B2141" s="57" t="e">
        <f>SUM(B2133:B2140)</f>
        <v>#REF!</v>
      </c>
      <c r="C2141" s="209" t="e">
        <f>SUM(C2133:D2140)</f>
        <v>#REF!</v>
      </c>
      <c r="D2141" s="210"/>
      <c r="E2141" s="58"/>
      <c r="F2141" s="209" t="e">
        <f>SUM(F2133:F2140)+F2131</f>
        <v>#REF!</v>
      </c>
      <c r="G2141" s="211">
        <f t="shared" ref="G2141" si="126">SUM(G2133:G2140)</f>
        <v>0</v>
      </c>
      <c r="H2141" s="59"/>
      <c r="I2141" s="70" t="e">
        <f>SUM(I2133:I2140)</f>
        <v>#REF!</v>
      </c>
      <c r="J2141" s="57" t="s">
        <v>376</v>
      </c>
      <c r="K2141" s="57" t="e">
        <f>VLOOKUP($A2128,'CBT Wages'!$B$6:$AF$48,6,0)</f>
        <v>#REF!</v>
      </c>
    </row>
    <row r="2143" spans="1:11" ht="15.75" x14ac:dyDescent="0.2">
      <c r="A2143" s="20" t="s">
        <v>337</v>
      </c>
      <c r="B2143" s="21"/>
      <c r="C2143" s="21"/>
      <c r="D2143" s="21"/>
      <c r="E2143" s="167" t="str">
        <f>+$E$1</f>
        <v>Salary Slip Oct 2019</v>
      </c>
      <c r="F2143" s="167"/>
      <c r="G2143" s="167"/>
      <c r="H2143" s="167"/>
      <c r="I2143" s="167"/>
      <c r="J2143" s="167"/>
      <c r="K2143" s="168"/>
    </row>
    <row r="2144" spans="1:11" x14ac:dyDescent="0.2">
      <c r="A2144" s="22"/>
      <c r="C2144" s="23" t="s">
        <v>339</v>
      </c>
      <c r="E2144" s="23"/>
      <c r="F2144" s="23"/>
      <c r="G2144" s="23"/>
      <c r="H2144" s="23"/>
      <c r="I2144" s="23"/>
      <c r="J2144" s="23"/>
      <c r="K2144" s="60"/>
    </row>
    <row r="2145" spans="1:11" x14ac:dyDescent="0.2">
      <c r="A2145" s="24" t="s">
        <v>340</v>
      </c>
      <c r="B2145" s="25" t="s">
        <v>341</v>
      </c>
      <c r="C2145" s="26"/>
      <c r="D2145" s="27" t="s">
        <v>342</v>
      </c>
      <c r="E2145" s="28" t="s">
        <v>343</v>
      </c>
      <c r="F2145" s="28" t="s">
        <v>344</v>
      </c>
      <c r="G2145" s="28" t="s">
        <v>345</v>
      </c>
      <c r="H2145" s="29" t="s">
        <v>346</v>
      </c>
      <c r="I2145" s="61" t="s">
        <v>347</v>
      </c>
      <c r="J2145" s="44"/>
      <c r="K2145" s="62" t="s">
        <v>348</v>
      </c>
    </row>
    <row r="2146" spans="1:11" x14ac:dyDescent="0.2">
      <c r="A2146" s="30" t="e">
        <f>+'CBT Wages'!#REF!</f>
        <v>#REF!</v>
      </c>
      <c r="B2146" s="31" t="e">
        <f>VLOOKUP($A2146,'CBT Wages'!$B$6:$AE$48,8,0)</f>
        <v>#REF!</v>
      </c>
      <c r="C2146" s="26"/>
      <c r="D2146" s="31" t="e">
        <f>VLOOKUP($A2146,'CBT Wages'!$B$6:$AE$48,9,0)</f>
        <v>#REF!</v>
      </c>
      <c r="E2146" s="31" t="e">
        <f>VLOOKUP($A2146,'CBT Wages'!$B$6:$AE$48,10,0)</f>
        <v>#REF!</v>
      </c>
      <c r="F2146" s="31" t="e">
        <f>VLOOKUP($A2146,'CBT Wages'!$B$6:$AE$48,14,0)</f>
        <v>#REF!</v>
      </c>
      <c r="G2146" s="32" t="e">
        <f>VLOOKUP($A2146,'CBT Wages'!$B$6:$AE$48,5,0)</f>
        <v>#REF!</v>
      </c>
      <c r="H2146" s="33" t="s">
        <v>349</v>
      </c>
      <c r="I2146" s="64">
        <v>0</v>
      </c>
      <c r="J2146" s="65"/>
      <c r="K2146" s="64">
        <v>0</v>
      </c>
    </row>
    <row r="2147" spans="1:11" x14ac:dyDescent="0.2">
      <c r="A2147" s="34" t="s">
        <v>350</v>
      </c>
      <c r="B2147" s="31" t="e">
        <f>VLOOKUP($A2146,'CBT Wages'!$B$6:$AE$48,3,0)</f>
        <v>#REF!</v>
      </c>
      <c r="C2147" s="21"/>
      <c r="D2147" s="21"/>
      <c r="E2147" s="35"/>
      <c r="F2147" s="35"/>
      <c r="G2147" s="35"/>
      <c r="H2147" s="213" t="s">
        <v>351</v>
      </c>
      <c r="I2147" s="187">
        <v>0</v>
      </c>
      <c r="J2147" s="206"/>
      <c r="K2147" s="187">
        <v>0</v>
      </c>
    </row>
    <row r="2148" spans="1:11" x14ac:dyDescent="0.2">
      <c r="A2148" s="36" t="s">
        <v>352</v>
      </c>
      <c r="B2148" s="27" t="e">
        <f>VLOOKUP($A2146,'CBT Wages'!$B$6:$AE$48,4,0)</f>
        <v>#REF!</v>
      </c>
      <c r="C2148" s="21"/>
      <c r="D2148" s="21"/>
      <c r="E2148" s="28" t="s">
        <v>322</v>
      </c>
      <c r="F2148" s="37" t="e">
        <f>VLOOKUP($A2146,'CBT OT'!$B$6:$O$429,9,0)</f>
        <v>#REF!</v>
      </c>
      <c r="G2148" s="38"/>
      <c r="H2148" s="194"/>
      <c r="I2148" s="188"/>
      <c r="J2148" s="207"/>
      <c r="K2148" s="188"/>
    </row>
    <row r="2149" spans="1:11" x14ac:dyDescent="0.2">
      <c r="A2149" s="39" t="s">
        <v>353</v>
      </c>
      <c r="B2149" s="40" t="e">
        <f>VLOOKUP($A2146,'CBT Wages'!$B$6:$AR$48,44,0)</f>
        <v>#REF!</v>
      </c>
      <c r="C2149" s="41"/>
      <c r="D2149" s="41"/>
      <c r="E2149" s="35" t="s">
        <v>354</v>
      </c>
      <c r="F2149" s="37" t="e">
        <f>VLOOKUP($A2146,'CBT OT'!$B$6:$V$429,16,0)</f>
        <v>#REF!</v>
      </c>
      <c r="G2149" s="42"/>
      <c r="H2149" s="43" t="s">
        <v>355</v>
      </c>
      <c r="I2149" s="66">
        <v>0</v>
      </c>
      <c r="J2149" s="67"/>
      <c r="K2149" s="66">
        <v>0</v>
      </c>
    </row>
    <row r="2150" spans="1:11" x14ac:dyDescent="0.2">
      <c r="A2150" s="169" t="s">
        <v>356</v>
      </c>
      <c r="B2150" s="197"/>
      <c r="C2150" s="198" t="s">
        <v>357</v>
      </c>
      <c r="D2150" s="192"/>
      <c r="E2150" s="45"/>
      <c r="F2150" s="199" t="s">
        <v>358</v>
      </c>
      <c r="G2150" s="192"/>
      <c r="H2150" s="200" t="s">
        <v>359</v>
      </c>
      <c r="I2150" s="201"/>
      <c r="J2150" s="175" t="s">
        <v>360</v>
      </c>
      <c r="K2150" s="176"/>
    </row>
    <row r="2151" spans="1:11" x14ac:dyDescent="0.2">
      <c r="A2151" s="46" t="s">
        <v>361</v>
      </c>
      <c r="B2151" s="47" t="e">
        <f>VLOOKUP($A2146,'CBT Wages'!$B$6:$AE$48,15,0)</f>
        <v>#REF!</v>
      </c>
      <c r="C2151" s="31" t="e">
        <f>VLOOKUP($A2146,'CBT Wages'!$B$6:$AE$48,20,0)</f>
        <v>#REF!</v>
      </c>
      <c r="D2151" s="48"/>
      <c r="E2151" s="49"/>
      <c r="F2151" s="177" t="e">
        <f>SUM(C2151:E2151)</f>
        <v>#REF!</v>
      </c>
      <c r="G2151" s="202"/>
      <c r="H2151" s="34" t="s">
        <v>362</v>
      </c>
      <c r="I2151" s="26" t="e">
        <f>VLOOKUP($A2146,'CBT Wages'!$B$6:$AE$48,29,0)</f>
        <v>#REF!</v>
      </c>
      <c r="J2151" s="203"/>
      <c r="K2151" s="180"/>
    </row>
    <row r="2152" spans="1:11" ht="14.25" x14ac:dyDescent="0.2">
      <c r="A2152" s="46" t="s">
        <v>363</v>
      </c>
      <c r="B2152" s="50" t="e">
        <f>VLOOKUP($A2146,'CBT Wages'!$B$6:$AE$48,16,0)</f>
        <v>#REF!</v>
      </c>
      <c r="C2152" s="51" t="e">
        <f>VLOOKUP($A2146,'CBT Wages'!$B$6:$AE$48,21,0)</f>
        <v>#REF!</v>
      </c>
      <c r="D2152" s="52"/>
      <c r="E2152" s="38"/>
      <c r="F2152" s="181" t="e">
        <f>SUM(C2152:E2152)</f>
        <v>#REF!</v>
      </c>
      <c r="G2152" s="204"/>
      <c r="H2152" s="36" t="s">
        <v>364</v>
      </c>
      <c r="I2152" s="68" t="e">
        <f>VLOOKUP($A2146,'CBT Wages'!$B$6:$AE$48,28,0)</f>
        <v>#REF!</v>
      </c>
      <c r="J2152" s="205" t="e">
        <f>F2159-I2159</f>
        <v>#REF!</v>
      </c>
      <c r="K2152" s="184"/>
    </row>
    <row r="2153" spans="1:11" x14ac:dyDescent="0.2">
      <c r="A2153" s="46" t="s">
        <v>365</v>
      </c>
      <c r="B2153" s="50" t="e">
        <f>VLOOKUP($A2146,'CBT Wages'!$B$6:$AE$48,17,0)</f>
        <v>#REF!</v>
      </c>
      <c r="C2153" s="51" t="e">
        <f>VLOOKUP($A2146,'CBT Wages'!$B$6:$AE$48,22,0)</f>
        <v>#REF!</v>
      </c>
      <c r="D2153" s="52"/>
      <c r="E2153" s="38"/>
      <c r="F2153" s="181" t="e">
        <f>SUM(C2153:E2153)</f>
        <v>#REF!</v>
      </c>
      <c r="G2153" s="204"/>
      <c r="H2153" s="36" t="s">
        <v>366</v>
      </c>
      <c r="I2153" s="68" t="e">
        <f>VLOOKUP($A2146,'CBT Wages'!$B$6:$AE$48,30,0)</f>
        <v>#REF!</v>
      </c>
      <c r="J2153" s="201" t="s">
        <v>367</v>
      </c>
      <c r="K2153" s="190"/>
    </row>
    <row r="2154" spans="1:11" x14ac:dyDescent="0.2">
      <c r="A2154" s="46" t="s">
        <v>368</v>
      </c>
      <c r="B2154" s="50">
        <v>0</v>
      </c>
      <c r="C2154" s="51">
        <v>0</v>
      </c>
      <c r="D2154" s="52"/>
      <c r="E2154" s="38"/>
      <c r="F2154" s="181">
        <f>SUM(D2154:E2154)</f>
        <v>0</v>
      </c>
      <c r="G2154" s="204"/>
      <c r="H2154" s="36" t="s">
        <v>369</v>
      </c>
      <c r="I2154" s="68"/>
      <c r="J2154" s="198"/>
      <c r="K2154" s="192"/>
    </row>
    <row r="2155" spans="1:11" x14ac:dyDescent="0.2">
      <c r="A2155" s="46" t="s">
        <v>370</v>
      </c>
      <c r="B2155" s="50" t="e">
        <f>VLOOKUP($A2146,'CBT Wages'!$B$6:$AE$48,18,0)</f>
        <v>#REF!</v>
      </c>
      <c r="C2155" s="51" t="e">
        <f>VLOOKUP($A2146,'CBT Wages'!$B$6:$AE$48,23,0)</f>
        <v>#REF!</v>
      </c>
      <c r="D2155" s="52"/>
      <c r="E2155" s="38"/>
      <c r="F2155" s="181" t="e">
        <f>SUM(C2155:E2155)</f>
        <v>#REF!</v>
      </c>
      <c r="G2155" s="204"/>
      <c r="H2155" s="36" t="s">
        <v>371</v>
      </c>
      <c r="I2155" s="68"/>
      <c r="J2155" s="198"/>
      <c r="K2155" s="192"/>
    </row>
    <row r="2156" spans="1:11" x14ac:dyDescent="0.2">
      <c r="A2156" s="46" t="s">
        <v>372</v>
      </c>
      <c r="B2156" s="53">
        <v>0</v>
      </c>
      <c r="C2156" s="51" t="e">
        <f>VLOOKUP($A2146,'CBT Wages'!$B$6:$AE$48,25,0)</f>
        <v>#REF!</v>
      </c>
      <c r="D2156" s="52"/>
      <c r="E2156" s="38"/>
      <c r="F2156" s="181" t="e">
        <f>SUM(C2156:E2156)</f>
        <v>#REF!</v>
      </c>
      <c r="G2156" s="204"/>
      <c r="H2156" s="51"/>
      <c r="I2156" s="68"/>
      <c r="J2156" s="198"/>
      <c r="K2156" s="192"/>
    </row>
    <row r="2157" spans="1:11" x14ac:dyDescent="0.2">
      <c r="A2157" s="46" t="s">
        <v>374</v>
      </c>
      <c r="B2157" s="53">
        <v>0</v>
      </c>
      <c r="C2157" s="51" t="e">
        <f>VLOOKUP($A2146,'CBT Wages'!$B$6:$AE$48,26,0)</f>
        <v>#REF!</v>
      </c>
      <c r="D2157" s="52"/>
      <c r="E2157" s="38"/>
      <c r="F2157" s="181" t="e">
        <f>SUM(C2157:E2157)</f>
        <v>#REF!</v>
      </c>
      <c r="G2157" s="204"/>
      <c r="H2157" s="51"/>
      <c r="I2157" s="68"/>
      <c r="J2157" s="198"/>
      <c r="K2157" s="192"/>
    </row>
    <row r="2158" spans="1:11" x14ac:dyDescent="0.2">
      <c r="A2158" s="54" t="s">
        <v>375</v>
      </c>
      <c r="B2158" s="55"/>
      <c r="C2158" s="185"/>
      <c r="D2158" s="186"/>
      <c r="E2158" s="42"/>
      <c r="F2158" s="185">
        <f>SUM(D2158:E2158)</f>
        <v>0</v>
      </c>
      <c r="G2158" s="208"/>
      <c r="H2158" s="40"/>
      <c r="I2158" s="69"/>
      <c r="J2158" s="212"/>
      <c r="K2158" s="194"/>
    </row>
    <row r="2159" spans="1:11" x14ac:dyDescent="0.2">
      <c r="A2159" s="56" t="s">
        <v>320</v>
      </c>
      <c r="B2159" s="57" t="e">
        <f>SUM(B2151:B2158)</f>
        <v>#REF!</v>
      </c>
      <c r="C2159" s="209" t="e">
        <f>SUM(C2151:D2158)</f>
        <v>#REF!</v>
      </c>
      <c r="D2159" s="210"/>
      <c r="E2159" s="58"/>
      <c r="F2159" s="209" t="e">
        <f>SUM(F2151:F2158)+F2149</f>
        <v>#REF!</v>
      </c>
      <c r="G2159" s="211">
        <f t="shared" ref="G2159" si="127">SUM(G2151:G2158)</f>
        <v>0</v>
      </c>
      <c r="H2159" s="59"/>
      <c r="I2159" s="70" t="e">
        <f>SUM(I2151:I2158)</f>
        <v>#REF!</v>
      </c>
      <c r="J2159" s="57" t="s">
        <v>376</v>
      </c>
      <c r="K2159" s="57" t="e">
        <f>VLOOKUP($A2146,'CBT Wages'!$B$6:$AF$48,6,0)</f>
        <v>#REF!</v>
      </c>
    </row>
    <row r="2161" spans="1:11" ht="15.75" x14ac:dyDescent="0.2">
      <c r="A2161" s="20" t="s">
        <v>337</v>
      </c>
      <c r="B2161" s="21"/>
      <c r="C2161" s="21"/>
      <c r="D2161" s="21"/>
      <c r="E2161" s="167" t="str">
        <f>+$E$1</f>
        <v>Salary Slip Oct 2019</v>
      </c>
      <c r="F2161" s="167"/>
      <c r="G2161" s="167"/>
      <c r="H2161" s="167"/>
      <c r="I2161" s="167"/>
      <c r="J2161" s="167"/>
      <c r="K2161" s="168"/>
    </row>
    <row r="2162" spans="1:11" x14ac:dyDescent="0.2">
      <c r="A2162" s="22"/>
      <c r="C2162" s="23" t="s">
        <v>339</v>
      </c>
      <c r="E2162" s="23"/>
      <c r="F2162" s="23"/>
      <c r="G2162" s="23"/>
      <c r="H2162" s="23"/>
      <c r="I2162" s="23"/>
      <c r="J2162" s="23"/>
      <c r="K2162" s="60"/>
    </row>
    <row r="2163" spans="1:11" x14ac:dyDescent="0.2">
      <c r="A2163" s="24" t="s">
        <v>340</v>
      </c>
      <c r="B2163" s="25" t="s">
        <v>341</v>
      </c>
      <c r="C2163" s="26"/>
      <c r="D2163" s="27" t="s">
        <v>342</v>
      </c>
      <c r="E2163" s="28" t="s">
        <v>343</v>
      </c>
      <c r="F2163" s="28" t="s">
        <v>344</v>
      </c>
      <c r="G2163" s="28" t="s">
        <v>345</v>
      </c>
      <c r="H2163" s="29" t="s">
        <v>346</v>
      </c>
      <c r="I2163" s="61" t="s">
        <v>347</v>
      </c>
      <c r="J2163" s="44"/>
      <c r="K2163" s="62" t="s">
        <v>348</v>
      </c>
    </row>
    <row r="2164" spans="1:11" x14ac:dyDescent="0.2">
      <c r="A2164" s="30" t="e">
        <f>+'CBT Wages'!#REF!</f>
        <v>#REF!</v>
      </c>
      <c r="B2164" s="31" t="e">
        <f>VLOOKUP($A2164,'CBT Wages'!$B$6:$AE$48,8,0)</f>
        <v>#REF!</v>
      </c>
      <c r="C2164" s="26"/>
      <c r="D2164" s="31" t="e">
        <f>VLOOKUP($A2164,'CBT Wages'!$B$6:$AE$48,9,0)</f>
        <v>#REF!</v>
      </c>
      <c r="E2164" s="31" t="e">
        <f>VLOOKUP($A2164,'CBT Wages'!$B$6:$AE$48,10,0)</f>
        <v>#REF!</v>
      </c>
      <c r="F2164" s="31" t="e">
        <f>VLOOKUP($A2164,'CBT Wages'!$B$6:$AE$48,14,0)</f>
        <v>#REF!</v>
      </c>
      <c r="G2164" s="32" t="e">
        <f>VLOOKUP($A2164,'CBT Wages'!$B$6:$AE$48,5,0)</f>
        <v>#REF!</v>
      </c>
      <c r="H2164" s="33" t="s">
        <v>349</v>
      </c>
      <c r="I2164" s="64">
        <v>0</v>
      </c>
      <c r="J2164" s="65"/>
      <c r="K2164" s="64">
        <v>0</v>
      </c>
    </row>
    <row r="2165" spans="1:11" x14ac:dyDescent="0.2">
      <c r="A2165" s="34" t="s">
        <v>350</v>
      </c>
      <c r="B2165" s="31" t="e">
        <f>VLOOKUP($A2164,'CBT Wages'!$B$6:$AE$48,3,0)</f>
        <v>#REF!</v>
      </c>
      <c r="C2165" s="21"/>
      <c r="D2165" s="21"/>
      <c r="E2165" s="35"/>
      <c r="F2165" s="35"/>
      <c r="G2165" s="35"/>
      <c r="H2165" s="213" t="s">
        <v>351</v>
      </c>
      <c r="I2165" s="187">
        <v>0</v>
      </c>
      <c r="J2165" s="206"/>
      <c r="K2165" s="187">
        <v>0</v>
      </c>
    </row>
    <row r="2166" spans="1:11" x14ac:dyDescent="0.2">
      <c r="A2166" s="36" t="s">
        <v>352</v>
      </c>
      <c r="B2166" s="27" t="e">
        <f>VLOOKUP($A2164,'CBT Wages'!$B$6:$AE$48,4,0)</f>
        <v>#REF!</v>
      </c>
      <c r="C2166" s="21"/>
      <c r="D2166" s="21"/>
      <c r="E2166" s="28" t="s">
        <v>322</v>
      </c>
      <c r="F2166" s="37" t="e">
        <f>VLOOKUP($A2164,'CBT OT'!$B$6:$O$429,9,0)</f>
        <v>#REF!</v>
      </c>
      <c r="G2166" s="38"/>
      <c r="H2166" s="194"/>
      <c r="I2166" s="188"/>
      <c r="J2166" s="207"/>
      <c r="K2166" s="188"/>
    </row>
    <row r="2167" spans="1:11" x14ac:dyDescent="0.2">
      <c r="A2167" s="39" t="s">
        <v>353</v>
      </c>
      <c r="B2167" s="40" t="e">
        <f>VLOOKUP($A2164,'CBT Wages'!$B$6:$AR$48,44,0)</f>
        <v>#REF!</v>
      </c>
      <c r="C2167" s="41"/>
      <c r="D2167" s="41"/>
      <c r="E2167" s="35" t="s">
        <v>354</v>
      </c>
      <c r="F2167" s="37" t="e">
        <f>VLOOKUP($A2164,'CBT OT'!$B$6:$V$429,16,0)</f>
        <v>#REF!</v>
      </c>
      <c r="G2167" s="42"/>
      <c r="H2167" s="43" t="s">
        <v>355</v>
      </c>
      <c r="I2167" s="66">
        <v>0</v>
      </c>
      <c r="J2167" s="67"/>
      <c r="K2167" s="66">
        <v>0</v>
      </c>
    </row>
    <row r="2168" spans="1:11" x14ac:dyDescent="0.2">
      <c r="A2168" s="169" t="s">
        <v>356</v>
      </c>
      <c r="B2168" s="197"/>
      <c r="C2168" s="198" t="s">
        <v>357</v>
      </c>
      <c r="D2168" s="192"/>
      <c r="E2168" s="45"/>
      <c r="F2168" s="199" t="s">
        <v>358</v>
      </c>
      <c r="G2168" s="192"/>
      <c r="H2168" s="200" t="s">
        <v>359</v>
      </c>
      <c r="I2168" s="201"/>
      <c r="J2168" s="175" t="s">
        <v>360</v>
      </c>
      <c r="K2168" s="176"/>
    </row>
    <row r="2169" spans="1:11" x14ac:dyDescent="0.2">
      <c r="A2169" s="46" t="s">
        <v>361</v>
      </c>
      <c r="B2169" s="47" t="e">
        <f>VLOOKUP($A2164,'CBT Wages'!$B$6:$AE$48,15,0)</f>
        <v>#REF!</v>
      </c>
      <c r="C2169" s="31" t="e">
        <f>VLOOKUP($A2164,'CBT Wages'!$B$6:$AE$48,20,0)</f>
        <v>#REF!</v>
      </c>
      <c r="D2169" s="48"/>
      <c r="E2169" s="49"/>
      <c r="F2169" s="177" t="e">
        <f>SUM(C2169:E2169)</f>
        <v>#REF!</v>
      </c>
      <c r="G2169" s="202"/>
      <c r="H2169" s="34" t="s">
        <v>362</v>
      </c>
      <c r="I2169" s="26" t="e">
        <f>VLOOKUP($A2164,'CBT Wages'!$B$6:$AE$48,29,0)</f>
        <v>#REF!</v>
      </c>
      <c r="J2169" s="203"/>
      <c r="K2169" s="180"/>
    </row>
    <row r="2170" spans="1:11" ht="14.25" x14ac:dyDescent="0.2">
      <c r="A2170" s="46" t="s">
        <v>363</v>
      </c>
      <c r="B2170" s="50" t="e">
        <f>VLOOKUP($A2164,'CBT Wages'!$B$6:$AE$48,16,0)</f>
        <v>#REF!</v>
      </c>
      <c r="C2170" s="51" t="e">
        <f>VLOOKUP($A2164,'CBT Wages'!$B$6:$AE$48,21,0)</f>
        <v>#REF!</v>
      </c>
      <c r="D2170" s="52"/>
      <c r="E2170" s="38"/>
      <c r="F2170" s="181" t="e">
        <f>SUM(C2170:E2170)</f>
        <v>#REF!</v>
      </c>
      <c r="G2170" s="204"/>
      <c r="H2170" s="36" t="s">
        <v>364</v>
      </c>
      <c r="I2170" s="68" t="e">
        <f>VLOOKUP($A2164,'CBT Wages'!$B$6:$AE$48,28,0)</f>
        <v>#REF!</v>
      </c>
      <c r="J2170" s="205" t="e">
        <f>F2177-I2177</f>
        <v>#REF!</v>
      </c>
      <c r="K2170" s="184"/>
    </row>
    <row r="2171" spans="1:11" x14ac:dyDescent="0.2">
      <c r="A2171" s="46" t="s">
        <v>365</v>
      </c>
      <c r="B2171" s="50" t="e">
        <f>VLOOKUP($A2164,'CBT Wages'!$B$6:$AE$48,17,0)</f>
        <v>#REF!</v>
      </c>
      <c r="C2171" s="51" t="e">
        <f>VLOOKUP($A2164,'CBT Wages'!$B$6:$AE$48,22,0)</f>
        <v>#REF!</v>
      </c>
      <c r="D2171" s="52"/>
      <c r="E2171" s="38"/>
      <c r="F2171" s="181" t="e">
        <f>SUM(C2171:E2171)</f>
        <v>#REF!</v>
      </c>
      <c r="G2171" s="204"/>
      <c r="H2171" s="36" t="s">
        <v>366</v>
      </c>
      <c r="I2171" s="68" t="e">
        <f>VLOOKUP($A2164,'CBT Wages'!$B$6:$AE$48,30,0)</f>
        <v>#REF!</v>
      </c>
      <c r="J2171" s="201" t="s">
        <v>367</v>
      </c>
      <c r="K2171" s="190"/>
    </row>
    <row r="2172" spans="1:11" x14ac:dyDescent="0.2">
      <c r="A2172" s="46" t="s">
        <v>368</v>
      </c>
      <c r="B2172" s="50">
        <v>0</v>
      </c>
      <c r="C2172" s="51">
        <v>0</v>
      </c>
      <c r="D2172" s="52"/>
      <c r="E2172" s="38"/>
      <c r="F2172" s="181">
        <f>SUM(D2172:E2172)</f>
        <v>0</v>
      </c>
      <c r="G2172" s="204"/>
      <c r="H2172" s="36" t="s">
        <v>369</v>
      </c>
      <c r="I2172" s="68"/>
      <c r="J2172" s="198"/>
      <c r="K2172" s="192"/>
    </row>
    <row r="2173" spans="1:11" x14ac:dyDescent="0.2">
      <c r="A2173" s="46" t="s">
        <v>370</v>
      </c>
      <c r="B2173" s="50" t="e">
        <f>VLOOKUP($A2164,'CBT Wages'!$B$6:$AE$48,18,0)</f>
        <v>#REF!</v>
      </c>
      <c r="C2173" s="51" t="e">
        <f>VLOOKUP($A2164,'CBT Wages'!$B$6:$AE$48,23,0)</f>
        <v>#REF!</v>
      </c>
      <c r="D2173" s="52"/>
      <c r="E2173" s="38"/>
      <c r="F2173" s="181" t="e">
        <f>SUM(C2173:E2173)</f>
        <v>#REF!</v>
      </c>
      <c r="G2173" s="204"/>
      <c r="H2173" s="36" t="s">
        <v>371</v>
      </c>
      <c r="I2173" s="68"/>
      <c r="J2173" s="198"/>
      <c r="K2173" s="192"/>
    </row>
    <row r="2174" spans="1:11" x14ac:dyDescent="0.2">
      <c r="A2174" s="46" t="s">
        <v>372</v>
      </c>
      <c r="B2174" s="53">
        <v>0</v>
      </c>
      <c r="C2174" s="51" t="e">
        <f>VLOOKUP($A2164,'CBT Wages'!$B$6:$AE$48,25,0)</f>
        <v>#REF!</v>
      </c>
      <c r="D2174" s="52"/>
      <c r="E2174" s="38"/>
      <c r="F2174" s="181" t="e">
        <f>SUM(C2174:E2174)</f>
        <v>#REF!</v>
      </c>
      <c r="G2174" s="204"/>
      <c r="H2174" s="51"/>
      <c r="I2174" s="68"/>
      <c r="J2174" s="198"/>
      <c r="K2174" s="192"/>
    </row>
    <row r="2175" spans="1:11" x14ac:dyDescent="0.2">
      <c r="A2175" s="46" t="s">
        <v>374</v>
      </c>
      <c r="B2175" s="53">
        <v>0</v>
      </c>
      <c r="C2175" s="51" t="e">
        <f>VLOOKUP($A2164,'CBT Wages'!$B$6:$AE$48,26,0)</f>
        <v>#REF!</v>
      </c>
      <c r="D2175" s="52"/>
      <c r="E2175" s="38"/>
      <c r="F2175" s="181" t="e">
        <f>SUM(C2175:E2175)</f>
        <v>#REF!</v>
      </c>
      <c r="G2175" s="204"/>
      <c r="H2175" s="51"/>
      <c r="I2175" s="68"/>
      <c r="J2175" s="198"/>
      <c r="K2175" s="192"/>
    </row>
    <row r="2176" spans="1:11" x14ac:dyDescent="0.2">
      <c r="A2176" s="54" t="s">
        <v>375</v>
      </c>
      <c r="B2176" s="55"/>
      <c r="C2176" s="185"/>
      <c r="D2176" s="186"/>
      <c r="E2176" s="42"/>
      <c r="F2176" s="185">
        <f>SUM(D2176:E2176)</f>
        <v>0</v>
      </c>
      <c r="G2176" s="208"/>
      <c r="H2176" s="40"/>
      <c r="I2176" s="69"/>
      <c r="J2176" s="212"/>
      <c r="K2176" s="194"/>
    </row>
    <row r="2177" spans="1:11" x14ac:dyDescent="0.2">
      <c r="A2177" s="56" t="s">
        <v>320</v>
      </c>
      <c r="B2177" s="57" t="e">
        <f>SUM(B2169:B2176)</f>
        <v>#REF!</v>
      </c>
      <c r="C2177" s="209" t="e">
        <f>SUM(C2169:D2176)</f>
        <v>#REF!</v>
      </c>
      <c r="D2177" s="210"/>
      <c r="E2177" s="58"/>
      <c r="F2177" s="209" t="e">
        <f>SUM(F2169:F2176)+F2167</f>
        <v>#REF!</v>
      </c>
      <c r="G2177" s="211">
        <f t="shared" ref="G2177" si="128">SUM(G2169:G2176)</f>
        <v>0</v>
      </c>
      <c r="H2177" s="59"/>
      <c r="I2177" s="70" t="e">
        <f>SUM(I2169:I2176)</f>
        <v>#REF!</v>
      </c>
      <c r="J2177" s="57" t="s">
        <v>376</v>
      </c>
      <c r="K2177" s="57" t="e">
        <f>VLOOKUP($A2164,'CBT Wages'!$B$6:$AF$48,6,0)</f>
        <v>#REF!</v>
      </c>
    </row>
    <row r="2179" spans="1:11" ht="15.75" x14ac:dyDescent="0.2">
      <c r="A2179" s="20" t="s">
        <v>337</v>
      </c>
      <c r="B2179" s="21"/>
      <c r="C2179" s="21"/>
      <c r="D2179" s="21"/>
      <c r="E2179" s="167" t="str">
        <f>+$E$1</f>
        <v>Salary Slip Oct 2019</v>
      </c>
      <c r="F2179" s="167"/>
      <c r="G2179" s="167"/>
      <c r="H2179" s="167"/>
      <c r="I2179" s="167"/>
      <c r="J2179" s="167"/>
      <c r="K2179" s="168"/>
    </row>
    <row r="2180" spans="1:11" x14ac:dyDescent="0.2">
      <c r="A2180" s="22"/>
      <c r="C2180" s="23" t="s">
        <v>339</v>
      </c>
      <c r="E2180" s="23"/>
      <c r="F2180" s="23"/>
      <c r="G2180" s="23"/>
      <c r="H2180" s="23"/>
      <c r="I2180" s="23"/>
      <c r="J2180" s="23"/>
      <c r="K2180" s="60"/>
    </row>
    <row r="2181" spans="1:11" x14ac:dyDescent="0.2">
      <c r="A2181" s="24" t="s">
        <v>340</v>
      </c>
      <c r="B2181" s="25" t="s">
        <v>341</v>
      </c>
      <c r="C2181" s="26"/>
      <c r="D2181" s="27" t="s">
        <v>342</v>
      </c>
      <c r="E2181" s="28" t="s">
        <v>343</v>
      </c>
      <c r="F2181" s="28" t="s">
        <v>344</v>
      </c>
      <c r="G2181" s="28" t="s">
        <v>345</v>
      </c>
      <c r="H2181" s="29" t="s">
        <v>346</v>
      </c>
      <c r="I2181" s="61" t="s">
        <v>347</v>
      </c>
      <c r="J2181" s="44"/>
      <c r="K2181" s="62" t="s">
        <v>348</v>
      </c>
    </row>
    <row r="2182" spans="1:11" x14ac:dyDescent="0.2">
      <c r="A2182" s="30" t="e">
        <f>+'CBT Wages'!#REF!</f>
        <v>#REF!</v>
      </c>
      <c r="B2182" s="31" t="e">
        <f>VLOOKUP($A2182,'CBT Wages'!$B$6:$AE$48,8,0)</f>
        <v>#REF!</v>
      </c>
      <c r="C2182" s="26"/>
      <c r="D2182" s="31" t="e">
        <f>VLOOKUP($A2182,'CBT Wages'!$B$6:$AE$48,9,0)</f>
        <v>#REF!</v>
      </c>
      <c r="E2182" s="31" t="e">
        <f>VLOOKUP($A2182,'CBT Wages'!$B$6:$AE$48,10,0)</f>
        <v>#REF!</v>
      </c>
      <c r="F2182" s="31" t="e">
        <f>VLOOKUP($A2182,'CBT Wages'!$B$6:$AE$48,14,0)</f>
        <v>#REF!</v>
      </c>
      <c r="G2182" s="32" t="e">
        <f>VLOOKUP($A2182,'CBT Wages'!$B$6:$AE$48,5,0)</f>
        <v>#REF!</v>
      </c>
      <c r="H2182" s="33" t="s">
        <v>349</v>
      </c>
      <c r="I2182" s="64">
        <v>0</v>
      </c>
      <c r="J2182" s="65"/>
      <c r="K2182" s="64">
        <v>0</v>
      </c>
    </row>
    <row r="2183" spans="1:11" x14ac:dyDescent="0.2">
      <c r="A2183" s="34" t="s">
        <v>350</v>
      </c>
      <c r="B2183" s="31" t="e">
        <f>VLOOKUP($A2182,'CBT Wages'!$B$6:$AE$48,3,0)</f>
        <v>#REF!</v>
      </c>
      <c r="C2183" s="21"/>
      <c r="D2183" s="21"/>
      <c r="E2183" s="35"/>
      <c r="F2183" s="35"/>
      <c r="G2183" s="35"/>
      <c r="H2183" s="213" t="s">
        <v>351</v>
      </c>
      <c r="I2183" s="187">
        <v>0</v>
      </c>
      <c r="J2183" s="206"/>
      <c r="K2183" s="187">
        <v>0</v>
      </c>
    </row>
    <row r="2184" spans="1:11" x14ac:dyDescent="0.2">
      <c r="A2184" s="36" t="s">
        <v>352</v>
      </c>
      <c r="B2184" s="27" t="e">
        <f>VLOOKUP($A2182,'CBT Wages'!$B$6:$AE$48,4,0)</f>
        <v>#REF!</v>
      </c>
      <c r="C2184" s="21"/>
      <c r="D2184" s="21"/>
      <c r="E2184" s="28" t="s">
        <v>322</v>
      </c>
      <c r="F2184" s="37" t="e">
        <f>VLOOKUP($A2182,'CBT OT'!$B$6:$O$429,9,0)</f>
        <v>#REF!</v>
      </c>
      <c r="G2184" s="38"/>
      <c r="H2184" s="194"/>
      <c r="I2184" s="188"/>
      <c r="J2184" s="207"/>
      <c r="K2184" s="188"/>
    </row>
    <row r="2185" spans="1:11" x14ac:dyDescent="0.2">
      <c r="A2185" s="39" t="s">
        <v>353</v>
      </c>
      <c r="B2185" s="40" t="e">
        <f>VLOOKUP($A2182,'CBT Wages'!$B$6:$AR$48,44,0)</f>
        <v>#REF!</v>
      </c>
      <c r="C2185" s="41"/>
      <c r="D2185" s="41"/>
      <c r="E2185" s="35" t="s">
        <v>354</v>
      </c>
      <c r="F2185" s="37" t="e">
        <f>VLOOKUP($A2182,'CBT OT'!$B$6:$V$429,16,0)</f>
        <v>#REF!</v>
      </c>
      <c r="G2185" s="42"/>
      <c r="H2185" s="43" t="s">
        <v>355</v>
      </c>
      <c r="I2185" s="66">
        <v>0</v>
      </c>
      <c r="J2185" s="67"/>
      <c r="K2185" s="66">
        <v>0</v>
      </c>
    </row>
    <row r="2186" spans="1:11" x14ac:dyDescent="0.2">
      <c r="A2186" s="169" t="s">
        <v>356</v>
      </c>
      <c r="B2186" s="197"/>
      <c r="C2186" s="198" t="s">
        <v>357</v>
      </c>
      <c r="D2186" s="192"/>
      <c r="E2186" s="45"/>
      <c r="F2186" s="199" t="s">
        <v>358</v>
      </c>
      <c r="G2186" s="192"/>
      <c r="H2186" s="200" t="s">
        <v>359</v>
      </c>
      <c r="I2186" s="201"/>
      <c r="J2186" s="175" t="s">
        <v>360</v>
      </c>
      <c r="K2186" s="176"/>
    </row>
    <row r="2187" spans="1:11" x14ac:dyDescent="0.2">
      <c r="A2187" s="46" t="s">
        <v>361</v>
      </c>
      <c r="B2187" s="47" t="e">
        <f>VLOOKUP($A2182,'CBT Wages'!$B$6:$AE$48,15,0)</f>
        <v>#REF!</v>
      </c>
      <c r="C2187" s="31" t="e">
        <f>VLOOKUP($A2182,'CBT Wages'!$B$6:$AE$48,20,0)</f>
        <v>#REF!</v>
      </c>
      <c r="D2187" s="48"/>
      <c r="E2187" s="49"/>
      <c r="F2187" s="177" t="e">
        <f>SUM(C2187:E2187)</f>
        <v>#REF!</v>
      </c>
      <c r="G2187" s="202"/>
      <c r="H2187" s="34" t="s">
        <v>362</v>
      </c>
      <c r="I2187" s="26" t="e">
        <f>VLOOKUP($A2182,'CBT Wages'!$B$6:$AE$48,29,0)</f>
        <v>#REF!</v>
      </c>
      <c r="J2187" s="203"/>
      <c r="K2187" s="180"/>
    </row>
    <row r="2188" spans="1:11" ht="14.25" x14ac:dyDescent="0.2">
      <c r="A2188" s="46" t="s">
        <v>363</v>
      </c>
      <c r="B2188" s="50" t="e">
        <f>VLOOKUP($A2182,'CBT Wages'!$B$6:$AE$48,16,0)</f>
        <v>#REF!</v>
      </c>
      <c r="C2188" s="51" t="e">
        <f>VLOOKUP($A2182,'CBT Wages'!$B$6:$AE$48,21,0)</f>
        <v>#REF!</v>
      </c>
      <c r="D2188" s="52"/>
      <c r="E2188" s="38"/>
      <c r="F2188" s="181" t="e">
        <f>SUM(C2188:E2188)</f>
        <v>#REF!</v>
      </c>
      <c r="G2188" s="204"/>
      <c r="H2188" s="36" t="s">
        <v>364</v>
      </c>
      <c r="I2188" s="68" t="e">
        <f>VLOOKUP($A2182,'CBT Wages'!$B$6:$AE$48,28,0)</f>
        <v>#REF!</v>
      </c>
      <c r="J2188" s="205" t="e">
        <f>F2195-I2195</f>
        <v>#REF!</v>
      </c>
      <c r="K2188" s="184"/>
    </row>
    <row r="2189" spans="1:11" x14ac:dyDescent="0.2">
      <c r="A2189" s="46" t="s">
        <v>365</v>
      </c>
      <c r="B2189" s="50" t="e">
        <f>VLOOKUP($A2182,'CBT Wages'!$B$6:$AE$48,17,0)</f>
        <v>#REF!</v>
      </c>
      <c r="C2189" s="51" t="e">
        <f>VLOOKUP($A2182,'CBT Wages'!$B$6:$AE$48,22,0)</f>
        <v>#REF!</v>
      </c>
      <c r="D2189" s="52"/>
      <c r="E2189" s="38"/>
      <c r="F2189" s="181" t="e">
        <f>SUM(C2189:E2189)</f>
        <v>#REF!</v>
      </c>
      <c r="G2189" s="204"/>
      <c r="H2189" s="36" t="s">
        <v>366</v>
      </c>
      <c r="I2189" s="68" t="e">
        <f>VLOOKUP($A2182,'CBT Wages'!$B$6:$AE$48,30,0)</f>
        <v>#REF!</v>
      </c>
      <c r="J2189" s="201" t="s">
        <v>367</v>
      </c>
      <c r="K2189" s="190"/>
    </row>
    <row r="2190" spans="1:11" x14ac:dyDescent="0.2">
      <c r="A2190" s="46" t="s">
        <v>368</v>
      </c>
      <c r="B2190" s="50">
        <v>0</v>
      </c>
      <c r="C2190" s="51">
        <v>0</v>
      </c>
      <c r="D2190" s="52"/>
      <c r="E2190" s="38"/>
      <c r="F2190" s="181">
        <f>SUM(D2190:E2190)</f>
        <v>0</v>
      </c>
      <c r="G2190" s="204"/>
      <c r="H2190" s="36" t="s">
        <v>369</v>
      </c>
      <c r="I2190" s="68"/>
      <c r="J2190" s="198"/>
      <c r="K2190" s="192"/>
    </row>
    <row r="2191" spans="1:11" x14ac:dyDescent="0.2">
      <c r="A2191" s="46" t="s">
        <v>370</v>
      </c>
      <c r="B2191" s="50" t="e">
        <f>VLOOKUP($A2182,'CBT Wages'!$B$6:$AE$48,18,0)</f>
        <v>#REF!</v>
      </c>
      <c r="C2191" s="51" t="e">
        <f>VLOOKUP($A2182,'CBT Wages'!$B$6:$AE$48,23,0)</f>
        <v>#REF!</v>
      </c>
      <c r="D2191" s="52"/>
      <c r="E2191" s="38"/>
      <c r="F2191" s="181" t="e">
        <f>SUM(C2191:E2191)</f>
        <v>#REF!</v>
      </c>
      <c r="G2191" s="204"/>
      <c r="H2191" s="36" t="s">
        <v>371</v>
      </c>
      <c r="I2191" s="68"/>
      <c r="J2191" s="198"/>
      <c r="K2191" s="192"/>
    </row>
    <row r="2192" spans="1:11" x14ac:dyDescent="0.2">
      <c r="A2192" s="46" t="s">
        <v>372</v>
      </c>
      <c r="B2192" s="53">
        <v>0</v>
      </c>
      <c r="C2192" s="51" t="e">
        <f>VLOOKUP($A2182,'CBT Wages'!$B$6:$AE$48,25,0)</f>
        <v>#REF!</v>
      </c>
      <c r="D2192" s="52"/>
      <c r="E2192" s="38"/>
      <c r="F2192" s="181" t="e">
        <f>SUM(C2192:E2192)</f>
        <v>#REF!</v>
      </c>
      <c r="G2192" s="204"/>
      <c r="H2192" s="51"/>
      <c r="I2192" s="68"/>
      <c r="J2192" s="198"/>
      <c r="K2192" s="192"/>
    </row>
    <row r="2193" spans="1:11" x14ac:dyDescent="0.2">
      <c r="A2193" s="46" t="s">
        <v>374</v>
      </c>
      <c r="B2193" s="53">
        <v>0</v>
      </c>
      <c r="C2193" s="51" t="e">
        <f>VLOOKUP($A2182,'CBT Wages'!$B$6:$AE$48,26,0)</f>
        <v>#REF!</v>
      </c>
      <c r="D2193" s="52"/>
      <c r="E2193" s="38"/>
      <c r="F2193" s="181" t="e">
        <f>SUM(C2193:E2193)</f>
        <v>#REF!</v>
      </c>
      <c r="G2193" s="204"/>
      <c r="H2193" s="51"/>
      <c r="I2193" s="68"/>
      <c r="J2193" s="198"/>
      <c r="K2193" s="192"/>
    </row>
    <row r="2194" spans="1:11" x14ac:dyDescent="0.2">
      <c r="A2194" s="54" t="s">
        <v>375</v>
      </c>
      <c r="B2194" s="55"/>
      <c r="C2194" s="185"/>
      <c r="D2194" s="186"/>
      <c r="E2194" s="42"/>
      <c r="F2194" s="185">
        <f>SUM(D2194:E2194)</f>
        <v>0</v>
      </c>
      <c r="G2194" s="208"/>
      <c r="H2194" s="40"/>
      <c r="I2194" s="69"/>
      <c r="J2194" s="212"/>
      <c r="K2194" s="194"/>
    </row>
    <row r="2195" spans="1:11" x14ac:dyDescent="0.2">
      <c r="A2195" s="56" t="s">
        <v>320</v>
      </c>
      <c r="B2195" s="57" t="e">
        <f>SUM(B2187:B2194)</f>
        <v>#REF!</v>
      </c>
      <c r="C2195" s="209" t="e">
        <f>SUM(C2187:D2194)</f>
        <v>#REF!</v>
      </c>
      <c r="D2195" s="210"/>
      <c r="E2195" s="58"/>
      <c r="F2195" s="209" t="e">
        <f>SUM(F2187:F2194)+F2185</f>
        <v>#REF!</v>
      </c>
      <c r="G2195" s="211">
        <f t="shared" ref="G2195" si="129">SUM(G2187:G2194)</f>
        <v>0</v>
      </c>
      <c r="H2195" s="59"/>
      <c r="I2195" s="70" t="e">
        <f>SUM(I2187:I2194)</f>
        <v>#REF!</v>
      </c>
      <c r="J2195" s="57" t="s">
        <v>376</v>
      </c>
      <c r="K2195" s="57" t="e">
        <f>VLOOKUP($A2182,'CBT Wages'!$B$6:$AF$48,6,0)</f>
        <v>#REF!</v>
      </c>
    </row>
    <row r="2197" spans="1:11" ht="15.75" x14ac:dyDescent="0.2">
      <c r="A2197" s="20" t="s">
        <v>337</v>
      </c>
      <c r="B2197" s="21"/>
      <c r="C2197" s="21"/>
      <c r="D2197" s="21"/>
      <c r="E2197" s="167" t="str">
        <f>+$E$1</f>
        <v>Salary Slip Oct 2019</v>
      </c>
      <c r="F2197" s="167"/>
      <c r="G2197" s="167"/>
      <c r="H2197" s="167"/>
      <c r="I2197" s="167"/>
      <c r="J2197" s="167"/>
      <c r="K2197" s="168"/>
    </row>
    <row r="2198" spans="1:11" x14ac:dyDescent="0.2">
      <c r="A2198" s="22"/>
      <c r="C2198" s="23" t="s">
        <v>339</v>
      </c>
      <c r="E2198" s="23"/>
      <c r="F2198" s="23"/>
      <c r="G2198" s="23"/>
      <c r="H2198" s="23"/>
      <c r="I2198" s="23"/>
      <c r="J2198" s="23"/>
      <c r="K2198" s="60"/>
    </row>
    <row r="2199" spans="1:11" x14ac:dyDescent="0.2">
      <c r="A2199" s="24" t="s">
        <v>340</v>
      </c>
      <c r="B2199" s="25" t="s">
        <v>341</v>
      </c>
      <c r="C2199" s="26"/>
      <c r="D2199" s="27" t="s">
        <v>342</v>
      </c>
      <c r="E2199" s="28" t="s">
        <v>343</v>
      </c>
      <c r="F2199" s="28" t="s">
        <v>344</v>
      </c>
      <c r="G2199" s="28" t="s">
        <v>345</v>
      </c>
      <c r="H2199" s="29" t="s">
        <v>346</v>
      </c>
      <c r="I2199" s="61" t="s">
        <v>347</v>
      </c>
      <c r="J2199" s="44"/>
      <c r="K2199" s="62" t="s">
        <v>348</v>
      </c>
    </row>
    <row r="2200" spans="1:11" x14ac:dyDescent="0.2">
      <c r="A2200" s="30" t="e">
        <f>+'CBT Wages'!#REF!</f>
        <v>#REF!</v>
      </c>
      <c r="B2200" s="31" t="e">
        <f>VLOOKUP($A2200,'CBT Wages'!$B$6:$AE$48,8,0)</f>
        <v>#REF!</v>
      </c>
      <c r="C2200" s="26"/>
      <c r="D2200" s="31" t="e">
        <f>VLOOKUP($A2200,'CBT Wages'!$B$6:$AE$48,9,0)</f>
        <v>#REF!</v>
      </c>
      <c r="E2200" s="31" t="e">
        <f>VLOOKUP($A2200,'CBT Wages'!$B$6:$AE$48,10,0)</f>
        <v>#REF!</v>
      </c>
      <c r="F2200" s="31" t="e">
        <f>VLOOKUP($A2200,'CBT Wages'!$B$6:$AE$48,14,0)</f>
        <v>#REF!</v>
      </c>
      <c r="G2200" s="32" t="e">
        <f>VLOOKUP($A2200,'CBT Wages'!$B$6:$AE$48,5,0)</f>
        <v>#REF!</v>
      </c>
      <c r="H2200" s="33" t="s">
        <v>349</v>
      </c>
      <c r="I2200" s="64">
        <v>0</v>
      </c>
      <c r="J2200" s="65"/>
      <c r="K2200" s="64">
        <v>0</v>
      </c>
    </row>
    <row r="2201" spans="1:11" x14ac:dyDescent="0.2">
      <c r="A2201" s="34" t="s">
        <v>350</v>
      </c>
      <c r="B2201" s="31" t="e">
        <f>VLOOKUP($A2200,'CBT Wages'!$B$6:$AE$48,3,0)</f>
        <v>#REF!</v>
      </c>
      <c r="C2201" s="21"/>
      <c r="D2201" s="21"/>
      <c r="E2201" s="35"/>
      <c r="F2201" s="35"/>
      <c r="G2201" s="35"/>
      <c r="H2201" s="213" t="s">
        <v>351</v>
      </c>
      <c r="I2201" s="187">
        <v>0</v>
      </c>
      <c r="J2201" s="206"/>
      <c r="K2201" s="187">
        <v>0</v>
      </c>
    </row>
    <row r="2202" spans="1:11" x14ac:dyDescent="0.2">
      <c r="A2202" s="36" t="s">
        <v>352</v>
      </c>
      <c r="B2202" s="27" t="e">
        <f>VLOOKUP($A2200,'CBT Wages'!$B$6:$AE$48,4,0)</f>
        <v>#REF!</v>
      </c>
      <c r="C2202" s="21"/>
      <c r="D2202" s="21"/>
      <c r="E2202" s="28" t="s">
        <v>322</v>
      </c>
      <c r="F2202" s="37" t="e">
        <f>VLOOKUP($A2200,'CBT OT'!$B$6:$O$429,9,0)</f>
        <v>#REF!</v>
      </c>
      <c r="G2202" s="38"/>
      <c r="H2202" s="194"/>
      <c r="I2202" s="188"/>
      <c r="J2202" s="207"/>
      <c r="K2202" s="188"/>
    </row>
    <row r="2203" spans="1:11" x14ac:dyDescent="0.2">
      <c r="A2203" s="39" t="s">
        <v>353</v>
      </c>
      <c r="B2203" s="40" t="e">
        <f>VLOOKUP($A2200,'CBT Wages'!$B$6:$AR$48,44,0)</f>
        <v>#REF!</v>
      </c>
      <c r="C2203" s="41"/>
      <c r="D2203" s="41"/>
      <c r="E2203" s="35" t="s">
        <v>354</v>
      </c>
      <c r="F2203" s="37" t="e">
        <f>VLOOKUP($A2200,'CBT OT'!$B$6:$V$429,16,0)</f>
        <v>#REF!</v>
      </c>
      <c r="G2203" s="42"/>
      <c r="H2203" s="43" t="s">
        <v>355</v>
      </c>
      <c r="I2203" s="66">
        <v>0</v>
      </c>
      <c r="J2203" s="67"/>
      <c r="K2203" s="66">
        <v>0</v>
      </c>
    </row>
    <row r="2204" spans="1:11" x14ac:dyDescent="0.2">
      <c r="A2204" s="169" t="s">
        <v>356</v>
      </c>
      <c r="B2204" s="197"/>
      <c r="C2204" s="198" t="s">
        <v>357</v>
      </c>
      <c r="D2204" s="192"/>
      <c r="E2204" s="45"/>
      <c r="F2204" s="199" t="s">
        <v>358</v>
      </c>
      <c r="G2204" s="192"/>
      <c r="H2204" s="200" t="s">
        <v>359</v>
      </c>
      <c r="I2204" s="201"/>
      <c r="J2204" s="175" t="s">
        <v>360</v>
      </c>
      <c r="K2204" s="176"/>
    </row>
    <row r="2205" spans="1:11" x14ac:dyDescent="0.2">
      <c r="A2205" s="46" t="s">
        <v>361</v>
      </c>
      <c r="B2205" s="47" t="e">
        <f>VLOOKUP($A2200,'CBT Wages'!$B$6:$AE$48,15,0)</f>
        <v>#REF!</v>
      </c>
      <c r="C2205" s="31" t="e">
        <f>VLOOKUP($A2200,'CBT Wages'!$B$6:$AE$48,20,0)</f>
        <v>#REF!</v>
      </c>
      <c r="D2205" s="48"/>
      <c r="E2205" s="49"/>
      <c r="F2205" s="177" t="e">
        <f>SUM(C2205:E2205)</f>
        <v>#REF!</v>
      </c>
      <c r="G2205" s="202"/>
      <c r="H2205" s="34" t="s">
        <v>362</v>
      </c>
      <c r="I2205" s="26" t="e">
        <f>VLOOKUP($A2200,'CBT Wages'!$B$6:$AE$48,29,0)</f>
        <v>#REF!</v>
      </c>
      <c r="J2205" s="203"/>
      <c r="K2205" s="180"/>
    </row>
    <row r="2206" spans="1:11" ht="14.25" x14ac:dyDescent="0.2">
      <c r="A2206" s="46" t="s">
        <v>363</v>
      </c>
      <c r="B2206" s="50" t="e">
        <f>VLOOKUP($A2200,'CBT Wages'!$B$6:$AE$48,16,0)</f>
        <v>#REF!</v>
      </c>
      <c r="C2206" s="51" t="e">
        <f>VLOOKUP($A2200,'CBT Wages'!$B$6:$AE$48,21,0)</f>
        <v>#REF!</v>
      </c>
      <c r="D2206" s="52"/>
      <c r="E2206" s="38"/>
      <c r="F2206" s="181" t="e">
        <f>SUM(C2206:E2206)</f>
        <v>#REF!</v>
      </c>
      <c r="G2206" s="204"/>
      <c r="H2206" s="36" t="s">
        <v>364</v>
      </c>
      <c r="I2206" s="68" t="e">
        <f>VLOOKUP($A2200,'CBT Wages'!$B$6:$AE$48,28,0)</f>
        <v>#REF!</v>
      </c>
      <c r="J2206" s="205" t="e">
        <f>F2213-I2213</f>
        <v>#REF!</v>
      </c>
      <c r="K2206" s="184"/>
    </row>
    <row r="2207" spans="1:11" x14ac:dyDescent="0.2">
      <c r="A2207" s="46" t="s">
        <v>365</v>
      </c>
      <c r="B2207" s="50" t="e">
        <f>VLOOKUP($A2200,'CBT Wages'!$B$6:$AE$48,17,0)</f>
        <v>#REF!</v>
      </c>
      <c r="C2207" s="51" t="e">
        <f>VLOOKUP($A2200,'CBT Wages'!$B$6:$AE$48,22,0)</f>
        <v>#REF!</v>
      </c>
      <c r="D2207" s="52"/>
      <c r="E2207" s="38"/>
      <c r="F2207" s="181" t="e">
        <f>SUM(C2207:E2207)</f>
        <v>#REF!</v>
      </c>
      <c r="G2207" s="204"/>
      <c r="H2207" s="36" t="s">
        <v>366</v>
      </c>
      <c r="I2207" s="68" t="e">
        <f>VLOOKUP($A2200,'CBT Wages'!$B$6:$AE$48,30,0)</f>
        <v>#REF!</v>
      </c>
      <c r="J2207" s="201" t="s">
        <v>367</v>
      </c>
      <c r="K2207" s="190"/>
    </row>
    <row r="2208" spans="1:11" x14ac:dyDescent="0.2">
      <c r="A2208" s="46" t="s">
        <v>368</v>
      </c>
      <c r="B2208" s="50">
        <v>0</v>
      </c>
      <c r="C2208" s="51">
        <v>0</v>
      </c>
      <c r="D2208" s="52"/>
      <c r="E2208" s="38"/>
      <c r="F2208" s="181">
        <f>SUM(D2208:E2208)</f>
        <v>0</v>
      </c>
      <c r="G2208" s="204"/>
      <c r="H2208" s="36" t="s">
        <v>369</v>
      </c>
      <c r="I2208" s="68"/>
      <c r="J2208" s="198"/>
      <c r="K2208" s="192"/>
    </row>
    <row r="2209" spans="1:11" x14ac:dyDescent="0.2">
      <c r="A2209" s="46" t="s">
        <v>370</v>
      </c>
      <c r="B2209" s="50" t="e">
        <f>VLOOKUP($A2200,'CBT Wages'!$B$6:$AE$48,18,0)</f>
        <v>#REF!</v>
      </c>
      <c r="C2209" s="51" t="e">
        <f>VLOOKUP($A2200,'CBT Wages'!$B$6:$AE$48,23,0)</f>
        <v>#REF!</v>
      </c>
      <c r="D2209" s="52"/>
      <c r="E2209" s="38"/>
      <c r="F2209" s="181" t="e">
        <f>SUM(C2209:E2209)</f>
        <v>#REF!</v>
      </c>
      <c r="G2209" s="204"/>
      <c r="H2209" s="36" t="s">
        <v>371</v>
      </c>
      <c r="I2209" s="68"/>
      <c r="J2209" s="198"/>
      <c r="K2209" s="192"/>
    </row>
    <row r="2210" spans="1:11" x14ac:dyDescent="0.2">
      <c r="A2210" s="46" t="s">
        <v>372</v>
      </c>
      <c r="B2210" s="53">
        <v>0</v>
      </c>
      <c r="C2210" s="51" t="e">
        <f>VLOOKUP($A2200,'CBT Wages'!$B$6:$AE$48,25,0)</f>
        <v>#REF!</v>
      </c>
      <c r="D2210" s="52"/>
      <c r="E2210" s="38"/>
      <c r="F2210" s="181" t="e">
        <f>SUM(C2210:E2210)</f>
        <v>#REF!</v>
      </c>
      <c r="G2210" s="204"/>
      <c r="H2210" s="51"/>
      <c r="I2210" s="68"/>
      <c r="J2210" s="198"/>
      <c r="K2210" s="192"/>
    </row>
    <row r="2211" spans="1:11" x14ac:dyDescent="0.2">
      <c r="A2211" s="46" t="s">
        <v>374</v>
      </c>
      <c r="B2211" s="53">
        <v>0</v>
      </c>
      <c r="C2211" s="51" t="e">
        <f>VLOOKUP($A2200,'CBT Wages'!$B$6:$AE$48,26,0)</f>
        <v>#REF!</v>
      </c>
      <c r="D2211" s="52"/>
      <c r="E2211" s="38"/>
      <c r="F2211" s="181" t="e">
        <f>SUM(C2211:E2211)</f>
        <v>#REF!</v>
      </c>
      <c r="G2211" s="204"/>
      <c r="H2211" s="51"/>
      <c r="I2211" s="68"/>
      <c r="J2211" s="198"/>
      <c r="K2211" s="192"/>
    </row>
    <row r="2212" spans="1:11" x14ac:dyDescent="0.2">
      <c r="A2212" s="54" t="s">
        <v>375</v>
      </c>
      <c r="B2212" s="55"/>
      <c r="C2212" s="185"/>
      <c r="D2212" s="186"/>
      <c r="E2212" s="42"/>
      <c r="F2212" s="185">
        <f>SUM(D2212:E2212)</f>
        <v>0</v>
      </c>
      <c r="G2212" s="208"/>
      <c r="H2212" s="40"/>
      <c r="I2212" s="69"/>
      <c r="J2212" s="212"/>
      <c r="K2212" s="194"/>
    </row>
    <row r="2213" spans="1:11" x14ac:dyDescent="0.2">
      <c r="A2213" s="56" t="s">
        <v>320</v>
      </c>
      <c r="B2213" s="57" t="e">
        <f>SUM(B2205:B2212)</f>
        <v>#REF!</v>
      </c>
      <c r="C2213" s="209" t="e">
        <f>SUM(C2205:D2212)</f>
        <v>#REF!</v>
      </c>
      <c r="D2213" s="210"/>
      <c r="E2213" s="58"/>
      <c r="F2213" s="209" t="e">
        <f>SUM(F2205:F2212)+F2203</f>
        <v>#REF!</v>
      </c>
      <c r="G2213" s="211">
        <f t="shared" ref="G2213" si="130">SUM(G2205:G2212)</f>
        <v>0</v>
      </c>
      <c r="H2213" s="59"/>
      <c r="I2213" s="70" t="e">
        <f>SUM(I2205:I2212)</f>
        <v>#REF!</v>
      </c>
      <c r="J2213" s="57" t="s">
        <v>376</v>
      </c>
      <c r="K2213" s="57" t="e">
        <f>VLOOKUP($A2200,'CBT Wages'!$B$6:$AF$48,6,0)</f>
        <v>#REF!</v>
      </c>
    </row>
    <row r="2215" spans="1:11" ht="15.75" x14ac:dyDescent="0.2">
      <c r="A2215" s="20" t="s">
        <v>337</v>
      </c>
      <c r="B2215" s="21"/>
      <c r="C2215" s="21"/>
      <c r="D2215" s="21"/>
      <c r="E2215" s="167" t="str">
        <f>+$E$1</f>
        <v>Salary Slip Oct 2019</v>
      </c>
      <c r="F2215" s="167"/>
      <c r="G2215" s="167"/>
      <c r="H2215" s="167"/>
      <c r="I2215" s="167"/>
      <c r="J2215" s="167"/>
      <c r="K2215" s="168"/>
    </row>
    <row r="2216" spans="1:11" x14ac:dyDescent="0.2">
      <c r="A2216" s="22"/>
      <c r="C2216" s="23" t="s">
        <v>339</v>
      </c>
      <c r="E2216" s="23"/>
      <c r="F2216" s="23"/>
      <c r="G2216" s="23"/>
      <c r="H2216" s="23"/>
      <c r="I2216" s="23"/>
      <c r="J2216" s="23"/>
      <c r="K2216" s="60"/>
    </row>
    <row r="2217" spans="1:11" x14ac:dyDescent="0.2">
      <c r="A2217" s="24" t="s">
        <v>340</v>
      </c>
      <c r="B2217" s="25" t="s">
        <v>341</v>
      </c>
      <c r="C2217" s="26"/>
      <c r="D2217" s="27" t="s">
        <v>342</v>
      </c>
      <c r="E2217" s="28" t="s">
        <v>343</v>
      </c>
      <c r="F2217" s="28" t="s">
        <v>344</v>
      </c>
      <c r="G2217" s="28" t="s">
        <v>345</v>
      </c>
      <c r="H2217" s="29" t="s">
        <v>346</v>
      </c>
      <c r="I2217" s="61" t="s">
        <v>347</v>
      </c>
      <c r="J2217" s="44"/>
      <c r="K2217" s="62" t="s">
        <v>348</v>
      </c>
    </row>
    <row r="2218" spans="1:11" x14ac:dyDescent="0.2">
      <c r="A2218" s="30" t="e">
        <f>+'CBT Wages'!#REF!</f>
        <v>#REF!</v>
      </c>
      <c r="B2218" s="31" t="e">
        <f>VLOOKUP($A2218,'CBT Wages'!$B$6:$AE$48,8,0)</f>
        <v>#REF!</v>
      </c>
      <c r="C2218" s="26"/>
      <c r="D2218" s="31" t="e">
        <f>VLOOKUP($A2218,'CBT Wages'!$B$6:$AE$48,9,0)</f>
        <v>#REF!</v>
      </c>
      <c r="E2218" s="31" t="e">
        <f>VLOOKUP($A2218,'CBT Wages'!$B$6:$AE$48,10,0)</f>
        <v>#REF!</v>
      </c>
      <c r="F2218" s="31" t="e">
        <f>VLOOKUP($A2218,'CBT Wages'!$B$6:$AE$48,14,0)</f>
        <v>#REF!</v>
      </c>
      <c r="G2218" s="32" t="e">
        <f>VLOOKUP($A2218,'CBT Wages'!$B$6:$AE$48,5,0)</f>
        <v>#REF!</v>
      </c>
      <c r="H2218" s="33" t="s">
        <v>349</v>
      </c>
      <c r="I2218" s="64">
        <v>0</v>
      </c>
      <c r="J2218" s="65"/>
      <c r="K2218" s="64">
        <v>0</v>
      </c>
    </row>
    <row r="2219" spans="1:11" x14ac:dyDescent="0.2">
      <c r="A2219" s="34" t="s">
        <v>350</v>
      </c>
      <c r="B2219" s="31" t="e">
        <f>VLOOKUP($A2218,'CBT Wages'!$B$6:$AE$48,3,0)</f>
        <v>#REF!</v>
      </c>
      <c r="C2219" s="21"/>
      <c r="D2219" s="21"/>
      <c r="E2219" s="35"/>
      <c r="F2219" s="35"/>
      <c r="G2219" s="35"/>
      <c r="H2219" s="213" t="s">
        <v>351</v>
      </c>
      <c r="I2219" s="187">
        <v>0</v>
      </c>
      <c r="J2219" s="206"/>
      <c r="K2219" s="187">
        <v>0</v>
      </c>
    </row>
    <row r="2220" spans="1:11" x14ac:dyDescent="0.2">
      <c r="A2220" s="36" t="s">
        <v>352</v>
      </c>
      <c r="B2220" s="27" t="e">
        <f>VLOOKUP($A2218,'CBT Wages'!$B$6:$AE$48,4,0)</f>
        <v>#REF!</v>
      </c>
      <c r="C2220" s="21"/>
      <c r="D2220" s="21"/>
      <c r="E2220" s="28" t="s">
        <v>322</v>
      </c>
      <c r="F2220" s="37" t="e">
        <f>VLOOKUP($A2218,'CBT OT'!$B$6:$O$429,9,0)</f>
        <v>#REF!</v>
      </c>
      <c r="G2220" s="38"/>
      <c r="H2220" s="194"/>
      <c r="I2220" s="188"/>
      <c r="J2220" s="207"/>
      <c r="K2220" s="188"/>
    </row>
    <row r="2221" spans="1:11" x14ac:dyDescent="0.2">
      <c r="A2221" s="39" t="s">
        <v>353</v>
      </c>
      <c r="B2221" s="40" t="e">
        <f>VLOOKUP($A2218,'CBT Wages'!$B$6:$AR$48,44,0)</f>
        <v>#REF!</v>
      </c>
      <c r="C2221" s="41"/>
      <c r="D2221" s="41"/>
      <c r="E2221" s="35" t="s">
        <v>354</v>
      </c>
      <c r="F2221" s="37" t="e">
        <f>VLOOKUP($A2218,'CBT OT'!$B$6:$V$429,16,0)</f>
        <v>#REF!</v>
      </c>
      <c r="G2221" s="42"/>
      <c r="H2221" s="43" t="s">
        <v>355</v>
      </c>
      <c r="I2221" s="66">
        <v>0</v>
      </c>
      <c r="J2221" s="67"/>
      <c r="K2221" s="66">
        <v>0</v>
      </c>
    </row>
    <row r="2222" spans="1:11" x14ac:dyDescent="0.2">
      <c r="A2222" s="169" t="s">
        <v>356</v>
      </c>
      <c r="B2222" s="197"/>
      <c r="C2222" s="198" t="s">
        <v>357</v>
      </c>
      <c r="D2222" s="192"/>
      <c r="E2222" s="45"/>
      <c r="F2222" s="199" t="s">
        <v>358</v>
      </c>
      <c r="G2222" s="192"/>
      <c r="H2222" s="200" t="s">
        <v>359</v>
      </c>
      <c r="I2222" s="201"/>
      <c r="J2222" s="175" t="s">
        <v>360</v>
      </c>
      <c r="K2222" s="176"/>
    </row>
    <row r="2223" spans="1:11" x14ac:dyDescent="0.2">
      <c r="A2223" s="46" t="s">
        <v>361</v>
      </c>
      <c r="B2223" s="47" t="e">
        <f>VLOOKUP($A2218,'CBT Wages'!$B$6:$AE$48,15,0)</f>
        <v>#REF!</v>
      </c>
      <c r="C2223" s="31" t="e">
        <f>VLOOKUP($A2218,'CBT Wages'!$B$6:$AE$48,20,0)</f>
        <v>#REF!</v>
      </c>
      <c r="D2223" s="48"/>
      <c r="E2223" s="49"/>
      <c r="F2223" s="177" t="e">
        <f>SUM(C2223:E2223)</f>
        <v>#REF!</v>
      </c>
      <c r="G2223" s="202"/>
      <c r="H2223" s="34" t="s">
        <v>362</v>
      </c>
      <c r="I2223" s="26" t="e">
        <f>VLOOKUP($A2218,'CBT Wages'!$B$6:$AE$48,29,0)</f>
        <v>#REF!</v>
      </c>
      <c r="J2223" s="203"/>
      <c r="K2223" s="180"/>
    </row>
    <row r="2224" spans="1:11" ht="14.25" x14ac:dyDescent="0.2">
      <c r="A2224" s="46" t="s">
        <v>363</v>
      </c>
      <c r="B2224" s="50" t="e">
        <f>VLOOKUP($A2218,'CBT Wages'!$B$6:$AE$48,16,0)</f>
        <v>#REF!</v>
      </c>
      <c r="C2224" s="51" t="e">
        <f>VLOOKUP($A2218,'CBT Wages'!$B$6:$AE$48,21,0)</f>
        <v>#REF!</v>
      </c>
      <c r="D2224" s="52"/>
      <c r="E2224" s="38"/>
      <c r="F2224" s="181" t="e">
        <f>SUM(C2224:E2224)</f>
        <v>#REF!</v>
      </c>
      <c r="G2224" s="204"/>
      <c r="H2224" s="36" t="s">
        <v>364</v>
      </c>
      <c r="I2224" s="68" t="e">
        <f>VLOOKUP($A2218,'CBT Wages'!$B$6:$AE$48,28,0)</f>
        <v>#REF!</v>
      </c>
      <c r="J2224" s="205" t="e">
        <f>F2231-I2231</f>
        <v>#REF!</v>
      </c>
      <c r="K2224" s="184"/>
    </row>
    <row r="2225" spans="1:11" x14ac:dyDescent="0.2">
      <c r="A2225" s="46" t="s">
        <v>365</v>
      </c>
      <c r="B2225" s="50" t="e">
        <f>VLOOKUP($A2218,'CBT Wages'!$B$6:$AE$48,17,0)</f>
        <v>#REF!</v>
      </c>
      <c r="C2225" s="51" t="e">
        <f>VLOOKUP($A2218,'CBT Wages'!$B$6:$AE$48,22,0)</f>
        <v>#REF!</v>
      </c>
      <c r="D2225" s="52"/>
      <c r="E2225" s="38"/>
      <c r="F2225" s="181" t="e">
        <f>SUM(C2225:E2225)</f>
        <v>#REF!</v>
      </c>
      <c r="G2225" s="204"/>
      <c r="H2225" s="36" t="s">
        <v>366</v>
      </c>
      <c r="I2225" s="68" t="e">
        <f>VLOOKUP($A2218,'CBT Wages'!$B$6:$AE$48,30,0)</f>
        <v>#REF!</v>
      </c>
      <c r="J2225" s="201" t="s">
        <v>367</v>
      </c>
      <c r="K2225" s="190"/>
    </row>
    <row r="2226" spans="1:11" x14ac:dyDescent="0.2">
      <c r="A2226" s="46" t="s">
        <v>368</v>
      </c>
      <c r="B2226" s="50">
        <v>0</v>
      </c>
      <c r="C2226" s="51">
        <v>0</v>
      </c>
      <c r="D2226" s="52"/>
      <c r="E2226" s="38"/>
      <c r="F2226" s="181">
        <f>SUM(D2226:E2226)</f>
        <v>0</v>
      </c>
      <c r="G2226" s="204"/>
      <c r="H2226" s="36" t="s">
        <v>369</v>
      </c>
      <c r="I2226" s="68"/>
      <c r="J2226" s="198"/>
      <c r="K2226" s="192"/>
    </row>
    <row r="2227" spans="1:11" x14ac:dyDescent="0.2">
      <c r="A2227" s="46" t="s">
        <v>370</v>
      </c>
      <c r="B2227" s="50" t="e">
        <f>VLOOKUP($A2218,'CBT Wages'!$B$6:$AE$48,18,0)</f>
        <v>#REF!</v>
      </c>
      <c r="C2227" s="51" t="e">
        <f>VLOOKUP($A2218,'CBT Wages'!$B$6:$AE$48,23,0)</f>
        <v>#REF!</v>
      </c>
      <c r="D2227" s="52"/>
      <c r="E2227" s="38"/>
      <c r="F2227" s="181" t="e">
        <f>SUM(C2227:E2227)</f>
        <v>#REF!</v>
      </c>
      <c r="G2227" s="204"/>
      <c r="H2227" s="36" t="s">
        <v>371</v>
      </c>
      <c r="I2227" s="68"/>
      <c r="J2227" s="198"/>
      <c r="K2227" s="192"/>
    </row>
    <row r="2228" spans="1:11" x14ac:dyDescent="0.2">
      <c r="A2228" s="46" t="s">
        <v>372</v>
      </c>
      <c r="B2228" s="53">
        <v>0</v>
      </c>
      <c r="C2228" s="51" t="e">
        <f>VLOOKUP($A2218,'CBT Wages'!$B$6:$AE$48,25,0)</f>
        <v>#REF!</v>
      </c>
      <c r="D2228" s="52"/>
      <c r="E2228" s="38"/>
      <c r="F2228" s="181" t="e">
        <f>SUM(C2228:E2228)</f>
        <v>#REF!</v>
      </c>
      <c r="G2228" s="204"/>
      <c r="H2228" s="51"/>
      <c r="I2228" s="68"/>
      <c r="J2228" s="198"/>
      <c r="K2228" s="192"/>
    </row>
    <row r="2229" spans="1:11" x14ac:dyDescent="0.2">
      <c r="A2229" s="46" t="s">
        <v>374</v>
      </c>
      <c r="B2229" s="53">
        <v>0</v>
      </c>
      <c r="C2229" s="51" t="e">
        <f>VLOOKUP($A2218,'CBT Wages'!$B$6:$AE$48,26,0)</f>
        <v>#REF!</v>
      </c>
      <c r="D2229" s="52"/>
      <c r="E2229" s="38"/>
      <c r="F2229" s="181" t="e">
        <f>SUM(C2229:E2229)</f>
        <v>#REF!</v>
      </c>
      <c r="G2229" s="204"/>
      <c r="H2229" s="51"/>
      <c r="I2229" s="68"/>
      <c r="J2229" s="198"/>
      <c r="K2229" s="192"/>
    </row>
    <row r="2230" spans="1:11" x14ac:dyDescent="0.2">
      <c r="A2230" s="54" t="s">
        <v>375</v>
      </c>
      <c r="B2230" s="55"/>
      <c r="C2230" s="185"/>
      <c r="D2230" s="186"/>
      <c r="E2230" s="42"/>
      <c r="F2230" s="185">
        <f>SUM(D2230:E2230)</f>
        <v>0</v>
      </c>
      <c r="G2230" s="208"/>
      <c r="H2230" s="40"/>
      <c r="I2230" s="69"/>
      <c r="J2230" s="212"/>
      <c r="K2230" s="194"/>
    </row>
    <row r="2231" spans="1:11" x14ac:dyDescent="0.2">
      <c r="A2231" s="56" t="s">
        <v>320</v>
      </c>
      <c r="B2231" s="57" t="e">
        <f>SUM(B2223:B2230)</f>
        <v>#REF!</v>
      </c>
      <c r="C2231" s="209" t="e">
        <f>SUM(C2223:D2230)</f>
        <v>#REF!</v>
      </c>
      <c r="D2231" s="210"/>
      <c r="E2231" s="58"/>
      <c r="F2231" s="209" t="e">
        <f>SUM(F2223:F2230)+F2221</f>
        <v>#REF!</v>
      </c>
      <c r="G2231" s="211">
        <f t="shared" ref="G2231" si="131">SUM(G2223:G2230)</f>
        <v>0</v>
      </c>
      <c r="H2231" s="59"/>
      <c r="I2231" s="70" t="e">
        <f>SUM(I2223:I2230)</f>
        <v>#REF!</v>
      </c>
      <c r="J2231" s="57" t="s">
        <v>376</v>
      </c>
      <c r="K2231" s="57" t="e">
        <f>VLOOKUP($A2218,'CBT Wages'!$B$6:$AF$48,6,0)</f>
        <v>#REF!</v>
      </c>
    </row>
    <row r="2233" spans="1:11" ht="15.75" x14ac:dyDescent="0.2">
      <c r="A2233" s="20" t="s">
        <v>337</v>
      </c>
      <c r="B2233" s="21"/>
      <c r="C2233" s="21"/>
      <c r="D2233" s="21"/>
      <c r="E2233" s="167" t="str">
        <f>+$E$1</f>
        <v>Salary Slip Oct 2019</v>
      </c>
      <c r="F2233" s="167"/>
      <c r="G2233" s="167"/>
      <c r="H2233" s="167"/>
      <c r="I2233" s="167"/>
      <c r="J2233" s="167"/>
      <c r="K2233" s="168"/>
    </row>
    <row r="2234" spans="1:11" x14ac:dyDescent="0.2">
      <c r="A2234" s="22"/>
      <c r="C2234" s="23" t="s">
        <v>339</v>
      </c>
      <c r="E2234" s="23"/>
      <c r="F2234" s="23"/>
      <c r="G2234" s="23"/>
      <c r="H2234" s="23"/>
      <c r="I2234" s="23"/>
      <c r="J2234" s="23"/>
      <c r="K2234" s="60"/>
    </row>
    <row r="2235" spans="1:11" x14ac:dyDescent="0.2">
      <c r="A2235" s="24" t="s">
        <v>340</v>
      </c>
      <c r="B2235" s="25" t="s">
        <v>341</v>
      </c>
      <c r="C2235" s="26"/>
      <c r="D2235" s="27" t="s">
        <v>342</v>
      </c>
      <c r="E2235" s="28" t="s">
        <v>343</v>
      </c>
      <c r="F2235" s="28" t="s">
        <v>344</v>
      </c>
      <c r="G2235" s="28" t="s">
        <v>345</v>
      </c>
      <c r="H2235" s="29" t="s">
        <v>346</v>
      </c>
      <c r="I2235" s="61" t="s">
        <v>347</v>
      </c>
      <c r="J2235" s="44"/>
      <c r="K2235" s="62" t="s">
        <v>348</v>
      </c>
    </row>
    <row r="2236" spans="1:11" x14ac:dyDescent="0.2">
      <c r="A2236" s="30" t="e">
        <f>+'CBT Wages'!#REF!</f>
        <v>#REF!</v>
      </c>
      <c r="B2236" s="31" t="e">
        <f>VLOOKUP($A2236,'CBT Wages'!$B$6:$AE$48,8,0)</f>
        <v>#REF!</v>
      </c>
      <c r="C2236" s="26"/>
      <c r="D2236" s="31" t="e">
        <f>VLOOKUP($A2236,'CBT Wages'!$B$6:$AE$48,9,0)</f>
        <v>#REF!</v>
      </c>
      <c r="E2236" s="31" t="e">
        <f>VLOOKUP($A2236,'CBT Wages'!$B$6:$AE$48,10,0)</f>
        <v>#REF!</v>
      </c>
      <c r="F2236" s="31" t="e">
        <f>VLOOKUP($A2236,'CBT Wages'!$B$6:$AE$48,14,0)</f>
        <v>#REF!</v>
      </c>
      <c r="G2236" s="32" t="e">
        <f>VLOOKUP($A2236,'CBT Wages'!$B$6:$AE$48,5,0)</f>
        <v>#REF!</v>
      </c>
      <c r="H2236" s="33" t="s">
        <v>349</v>
      </c>
      <c r="I2236" s="64">
        <v>0</v>
      </c>
      <c r="J2236" s="65"/>
      <c r="K2236" s="64">
        <v>0</v>
      </c>
    </row>
    <row r="2237" spans="1:11" x14ac:dyDescent="0.2">
      <c r="A2237" s="34" t="s">
        <v>350</v>
      </c>
      <c r="B2237" s="31" t="e">
        <f>VLOOKUP($A2236,'CBT Wages'!$B$6:$AE$48,3,0)</f>
        <v>#REF!</v>
      </c>
      <c r="C2237" s="21"/>
      <c r="D2237" s="21"/>
      <c r="E2237" s="35"/>
      <c r="F2237" s="35"/>
      <c r="G2237" s="35"/>
      <c r="H2237" s="213" t="s">
        <v>351</v>
      </c>
      <c r="I2237" s="187">
        <v>0</v>
      </c>
      <c r="J2237" s="206"/>
      <c r="K2237" s="187">
        <v>0</v>
      </c>
    </row>
    <row r="2238" spans="1:11" x14ac:dyDescent="0.2">
      <c r="A2238" s="36" t="s">
        <v>352</v>
      </c>
      <c r="B2238" s="27" t="e">
        <f>VLOOKUP($A2236,'CBT Wages'!$B$6:$AE$48,4,0)</f>
        <v>#REF!</v>
      </c>
      <c r="C2238" s="21"/>
      <c r="D2238" s="21"/>
      <c r="E2238" s="28" t="s">
        <v>322</v>
      </c>
      <c r="F2238" s="37" t="e">
        <f>VLOOKUP($A2236,'CBT OT'!$B$6:$O$429,9,0)</f>
        <v>#REF!</v>
      </c>
      <c r="G2238" s="38"/>
      <c r="H2238" s="194"/>
      <c r="I2238" s="188"/>
      <c r="J2238" s="207"/>
      <c r="K2238" s="188"/>
    </row>
    <row r="2239" spans="1:11" x14ac:dyDescent="0.2">
      <c r="A2239" s="39" t="s">
        <v>353</v>
      </c>
      <c r="B2239" s="40" t="e">
        <f>VLOOKUP($A2236,'CBT Wages'!$B$6:$AR$48,44,0)</f>
        <v>#REF!</v>
      </c>
      <c r="C2239" s="41"/>
      <c r="D2239" s="41"/>
      <c r="E2239" s="35" t="s">
        <v>354</v>
      </c>
      <c r="F2239" s="37" t="e">
        <f>VLOOKUP($A2236,'CBT OT'!$B$6:$V$429,16,0)</f>
        <v>#REF!</v>
      </c>
      <c r="G2239" s="42"/>
      <c r="H2239" s="43" t="s">
        <v>355</v>
      </c>
      <c r="I2239" s="66">
        <v>0</v>
      </c>
      <c r="J2239" s="67"/>
      <c r="K2239" s="66">
        <v>0</v>
      </c>
    </row>
    <row r="2240" spans="1:11" x14ac:dyDescent="0.2">
      <c r="A2240" s="169" t="s">
        <v>356</v>
      </c>
      <c r="B2240" s="197"/>
      <c r="C2240" s="198" t="s">
        <v>357</v>
      </c>
      <c r="D2240" s="192"/>
      <c r="E2240" s="45"/>
      <c r="F2240" s="199" t="s">
        <v>358</v>
      </c>
      <c r="G2240" s="192"/>
      <c r="H2240" s="200" t="s">
        <v>359</v>
      </c>
      <c r="I2240" s="201"/>
      <c r="J2240" s="175" t="s">
        <v>360</v>
      </c>
      <c r="K2240" s="176"/>
    </row>
    <row r="2241" spans="1:11" x14ac:dyDescent="0.2">
      <c r="A2241" s="46" t="s">
        <v>361</v>
      </c>
      <c r="B2241" s="47" t="e">
        <f>VLOOKUP($A2236,'CBT Wages'!$B$6:$AE$48,15,0)</f>
        <v>#REF!</v>
      </c>
      <c r="C2241" s="31" t="e">
        <f>VLOOKUP($A2236,'CBT Wages'!$B$6:$AE$48,20,0)</f>
        <v>#REF!</v>
      </c>
      <c r="D2241" s="48"/>
      <c r="E2241" s="49"/>
      <c r="F2241" s="177" t="e">
        <f>SUM(C2241:E2241)</f>
        <v>#REF!</v>
      </c>
      <c r="G2241" s="202"/>
      <c r="H2241" s="34" t="s">
        <v>362</v>
      </c>
      <c r="I2241" s="26" t="e">
        <f>VLOOKUP($A2236,'CBT Wages'!$B$6:$AE$48,29,0)</f>
        <v>#REF!</v>
      </c>
      <c r="J2241" s="203"/>
      <c r="K2241" s="180"/>
    </row>
    <row r="2242" spans="1:11" ht="14.25" x14ac:dyDescent="0.2">
      <c r="A2242" s="46" t="s">
        <v>363</v>
      </c>
      <c r="B2242" s="50" t="e">
        <f>VLOOKUP($A2236,'CBT Wages'!$B$6:$AE$48,16,0)</f>
        <v>#REF!</v>
      </c>
      <c r="C2242" s="51" t="e">
        <f>VLOOKUP($A2236,'CBT Wages'!$B$6:$AE$48,21,0)</f>
        <v>#REF!</v>
      </c>
      <c r="D2242" s="52"/>
      <c r="E2242" s="38"/>
      <c r="F2242" s="181" t="e">
        <f>SUM(C2242:E2242)</f>
        <v>#REF!</v>
      </c>
      <c r="G2242" s="204"/>
      <c r="H2242" s="36" t="s">
        <v>364</v>
      </c>
      <c r="I2242" s="68" t="e">
        <f>VLOOKUP($A2236,'CBT Wages'!$B$6:$AE$48,28,0)</f>
        <v>#REF!</v>
      </c>
      <c r="J2242" s="205" t="e">
        <f>F2249-I2249</f>
        <v>#REF!</v>
      </c>
      <c r="K2242" s="184"/>
    </row>
    <row r="2243" spans="1:11" x14ac:dyDescent="0.2">
      <c r="A2243" s="46" t="s">
        <v>365</v>
      </c>
      <c r="B2243" s="50" t="e">
        <f>VLOOKUP($A2236,'CBT Wages'!$B$6:$AE$48,17,0)</f>
        <v>#REF!</v>
      </c>
      <c r="C2243" s="51" t="e">
        <f>VLOOKUP($A2236,'CBT Wages'!$B$6:$AE$48,22,0)</f>
        <v>#REF!</v>
      </c>
      <c r="D2243" s="52"/>
      <c r="E2243" s="38"/>
      <c r="F2243" s="181" t="e">
        <f>SUM(C2243:E2243)</f>
        <v>#REF!</v>
      </c>
      <c r="G2243" s="204"/>
      <c r="H2243" s="36" t="s">
        <v>366</v>
      </c>
      <c r="I2243" s="68" t="e">
        <f>VLOOKUP($A2236,'CBT Wages'!$B$6:$AE$48,30,0)</f>
        <v>#REF!</v>
      </c>
      <c r="J2243" s="201" t="s">
        <v>367</v>
      </c>
      <c r="K2243" s="190"/>
    </row>
    <row r="2244" spans="1:11" x14ac:dyDescent="0.2">
      <c r="A2244" s="46" t="s">
        <v>368</v>
      </c>
      <c r="B2244" s="50">
        <v>0</v>
      </c>
      <c r="C2244" s="51">
        <v>0</v>
      </c>
      <c r="D2244" s="52"/>
      <c r="E2244" s="38"/>
      <c r="F2244" s="181">
        <f>SUM(D2244:E2244)</f>
        <v>0</v>
      </c>
      <c r="G2244" s="204"/>
      <c r="H2244" s="36" t="s">
        <v>369</v>
      </c>
      <c r="I2244" s="68"/>
      <c r="J2244" s="198"/>
      <c r="K2244" s="192"/>
    </row>
    <row r="2245" spans="1:11" x14ac:dyDescent="0.2">
      <c r="A2245" s="46" t="s">
        <v>370</v>
      </c>
      <c r="B2245" s="50" t="e">
        <f>VLOOKUP($A2236,'CBT Wages'!$B$6:$AE$48,18,0)</f>
        <v>#REF!</v>
      </c>
      <c r="C2245" s="51" t="e">
        <f>VLOOKUP($A2236,'CBT Wages'!$B$6:$AE$48,23,0)</f>
        <v>#REF!</v>
      </c>
      <c r="D2245" s="52"/>
      <c r="E2245" s="38"/>
      <c r="F2245" s="181" t="e">
        <f>SUM(C2245:E2245)</f>
        <v>#REF!</v>
      </c>
      <c r="G2245" s="204"/>
      <c r="H2245" s="36" t="s">
        <v>371</v>
      </c>
      <c r="I2245" s="68"/>
      <c r="J2245" s="198"/>
      <c r="K2245" s="192"/>
    </row>
    <row r="2246" spans="1:11" x14ac:dyDescent="0.2">
      <c r="A2246" s="46" t="s">
        <v>372</v>
      </c>
      <c r="B2246" s="53">
        <v>0</v>
      </c>
      <c r="C2246" s="51" t="e">
        <f>VLOOKUP($A2236,'CBT Wages'!$B$6:$AE$48,25,0)</f>
        <v>#REF!</v>
      </c>
      <c r="D2246" s="52"/>
      <c r="E2246" s="38"/>
      <c r="F2246" s="181" t="e">
        <f>SUM(C2246:E2246)</f>
        <v>#REF!</v>
      </c>
      <c r="G2246" s="204"/>
      <c r="H2246" s="51"/>
      <c r="I2246" s="68"/>
      <c r="J2246" s="198"/>
      <c r="K2246" s="192"/>
    </row>
    <row r="2247" spans="1:11" x14ac:dyDescent="0.2">
      <c r="A2247" s="46" t="s">
        <v>374</v>
      </c>
      <c r="B2247" s="53">
        <v>0</v>
      </c>
      <c r="C2247" s="51" t="e">
        <f>VLOOKUP($A2236,'CBT Wages'!$B$6:$AE$48,26,0)</f>
        <v>#REF!</v>
      </c>
      <c r="D2247" s="52"/>
      <c r="E2247" s="38"/>
      <c r="F2247" s="181" t="e">
        <f>SUM(C2247:E2247)</f>
        <v>#REF!</v>
      </c>
      <c r="G2247" s="204"/>
      <c r="H2247" s="51"/>
      <c r="I2247" s="68"/>
      <c r="J2247" s="198"/>
      <c r="K2247" s="192"/>
    </row>
    <row r="2248" spans="1:11" x14ac:dyDescent="0.2">
      <c r="A2248" s="54" t="s">
        <v>375</v>
      </c>
      <c r="B2248" s="55"/>
      <c r="C2248" s="185"/>
      <c r="D2248" s="186"/>
      <c r="E2248" s="42"/>
      <c r="F2248" s="185">
        <f>SUM(D2248:E2248)</f>
        <v>0</v>
      </c>
      <c r="G2248" s="208"/>
      <c r="H2248" s="40"/>
      <c r="I2248" s="69"/>
      <c r="J2248" s="212"/>
      <c r="K2248" s="194"/>
    </row>
    <row r="2249" spans="1:11" x14ac:dyDescent="0.2">
      <c r="A2249" s="56" t="s">
        <v>320</v>
      </c>
      <c r="B2249" s="57" t="e">
        <f>SUM(B2241:B2248)</f>
        <v>#REF!</v>
      </c>
      <c r="C2249" s="209" t="e">
        <f>SUM(C2241:D2248)</f>
        <v>#REF!</v>
      </c>
      <c r="D2249" s="210"/>
      <c r="E2249" s="58"/>
      <c r="F2249" s="209" t="e">
        <f>SUM(F2241:F2248)+F2239</f>
        <v>#REF!</v>
      </c>
      <c r="G2249" s="211">
        <f t="shared" ref="G2249" si="132">SUM(G2241:G2248)</f>
        <v>0</v>
      </c>
      <c r="H2249" s="59"/>
      <c r="I2249" s="70" t="e">
        <f>SUM(I2241:I2248)</f>
        <v>#REF!</v>
      </c>
      <c r="J2249" s="57" t="s">
        <v>376</v>
      </c>
      <c r="K2249" s="57" t="e">
        <f>VLOOKUP($A2236,'CBT Wages'!$B$6:$AF$48,6,0)</f>
        <v>#REF!</v>
      </c>
    </row>
    <row r="2251" spans="1:11" ht="15.75" x14ac:dyDescent="0.2">
      <c r="A2251" s="20" t="s">
        <v>337</v>
      </c>
      <c r="B2251" s="21"/>
      <c r="C2251" s="21"/>
      <c r="D2251" s="21"/>
      <c r="E2251" s="167" t="str">
        <f>+$E$1</f>
        <v>Salary Slip Oct 2019</v>
      </c>
      <c r="F2251" s="167"/>
      <c r="G2251" s="167"/>
      <c r="H2251" s="167"/>
      <c r="I2251" s="167"/>
      <c r="J2251" s="167"/>
      <c r="K2251" s="168"/>
    </row>
    <row r="2252" spans="1:11" x14ac:dyDescent="0.2">
      <c r="A2252" s="22"/>
      <c r="C2252" s="23" t="s">
        <v>339</v>
      </c>
      <c r="E2252" s="23"/>
      <c r="F2252" s="23"/>
      <c r="G2252" s="23"/>
      <c r="H2252" s="23"/>
      <c r="I2252" s="23"/>
      <c r="J2252" s="23"/>
      <c r="K2252" s="60"/>
    </row>
    <row r="2253" spans="1:11" x14ac:dyDescent="0.2">
      <c r="A2253" s="24" t="s">
        <v>340</v>
      </c>
      <c r="B2253" s="25" t="s">
        <v>341</v>
      </c>
      <c r="C2253" s="26"/>
      <c r="D2253" s="27" t="s">
        <v>342</v>
      </c>
      <c r="E2253" s="28" t="s">
        <v>343</v>
      </c>
      <c r="F2253" s="28" t="s">
        <v>344</v>
      </c>
      <c r="G2253" s="28" t="s">
        <v>345</v>
      </c>
      <c r="H2253" s="29" t="s">
        <v>346</v>
      </c>
      <c r="I2253" s="61" t="s">
        <v>347</v>
      </c>
      <c r="J2253" s="44"/>
      <c r="K2253" s="62" t="s">
        <v>348</v>
      </c>
    </row>
    <row r="2254" spans="1:11" x14ac:dyDescent="0.2">
      <c r="A2254" s="30" t="e">
        <f>+'CBT Wages'!#REF!</f>
        <v>#REF!</v>
      </c>
      <c r="B2254" s="31" t="e">
        <f>VLOOKUP($A2254,'CBT Wages'!$B$6:$AE$48,8,0)</f>
        <v>#REF!</v>
      </c>
      <c r="C2254" s="26"/>
      <c r="D2254" s="31" t="e">
        <f>VLOOKUP($A2254,'CBT Wages'!$B$6:$AE$48,9,0)</f>
        <v>#REF!</v>
      </c>
      <c r="E2254" s="31" t="e">
        <f>VLOOKUP($A2254,'CBT Wages'!$B$6:$AE$48,10,0)</f>
        <v>#REF!</v>
      </c>
      <c r="F2254" s="31" t="e">
        <f>VLOOKUP($A2254,'CBT Wages'!$B$6:$AE$48,14,0)</f>
        <v>#REF!</v>
      </c>
      <c r="G2254" s="32" t="e">
        <f>VLOOKUP($A2254,'CBT Wages'!$B$6:$AE$48,5,0)</f>
        <v>#REF!</v>
      </c>
      <c r="H2254" s="33" t="s">
        <v>349</v>
      </c>
      <c r="I2254" s="64">
        <v>0</v>
      </c>
      <c r="J2254" s="65"/>
      <c r="K2254" s="64">
        <v>0</v>
      </c>
    </row>
    <row r="2255" spans="1:11" x14ac:dyDescent="0.2">
      <c r="A2255" s="34" t="s">
        <v>350</v>
      </c>
      <c r="B2255" s="31" t="e">
        <f>VLOOKUP($A2254,'CBT Wages'!$B$6:$AE$48,3,0)</f>
        <v>#REF!</v>
      </c>
      <c r="C2255" s="21"/>
      <c r="D2255" s="21"/>
      <c r="E2255" s="35"/>
      <c r="F2255" s="35"/>
      <c r="G2255" s="35"/>
      <c r="H2255" s="213" t="s">
        <v>351</v>
      </c>
      <c r="I2255" s="187">
        <v>0</v>
      </c>
      <c r="J2255" s="206"/>
      <c r="K2255" s="187">
        <v>0</v>
      </c>
    </row>
    <row r="2256" spans="1:11" x14ac:dyDescent="0.2">
      <c r="A2256" s="36" t="s">
        <v>352</v>
      </c>
      <c r="B2256" s="27" t="e">
        <f>VLOOKUP($A2254,'CBT Wages'!$B$6:$AE$48,4,0)</f>
        <v>#REF!</v>
      </c>
      <c r="C2256" s="21"/>
      <c r="D2256" s="21"/>
      <c r="E2256" s="28" t="s">
        <v>322</v>
      </c>
      <c r="F2256" s="37" t="e">
        <f>VLOOKUP($A2254,'CBT OT'!$B$6:$O$429,9,0)</f>
        <v>#REF!</v>
      </c>
      <c r="G2256" s="38"/>
      <c r="H2256" s="194"/>
      <c r="I2256" s="188"/>
      <c r="J2256" s="207"/>
      <c r="K2256" s="188"/>
    </row>
    <row r="2257" spans="1:11" x14ac:dyDescent="0.2">
      <c r="A2257" s="39" t="s">
        <v>353</v>
      </c>
      <c r="B2257" s="40" t="e">
        <f>VLOOKUP($A2254,'CBT Wages'!$B$6:$AR$48,44,0)</f>
        <v>#REF!</v>
      </c>
      <c r="C2257" s="41"/>
      <c r="D2257" s="41"/>
      <c r="E2257" s="35" t="s">
        <v>354</v>
      </c>
      <c r="F2257" s="37" t="e">
        <f>VLOOKUP($A2254,'CBT OT'!$B$6:$V$429,16,0)</f>
        <v>#REF!</v>
      </c>
      <c r="G2257" s="42"/>
      <c r="H2257" s="43" t="s">
        <v>355</v>
      </c>
      <c r="I2257" s="66">
        <v>0</v>
      </c>
      <c r="J2257" s="67"/>
      <c r="K2257" s="66">
        <v>0</v>
      </c>
    </row>
    <row r="2258" spans="1:11" x14ac:dyDescent="0.2">
      <c r="A2258" s="169" t="s">
        <v>356</v>
      </c>
      <c r="B2258" s="197"/>
      <c r="C2258" s="198" t="s">
        <v>357</v>
      </c>
      <c r="D2258" s="192"/>
      <c r="E2258" s="45"/>
      <c r="F2258" s="199" t="s">
        <v>358</v>
      </c>
      <c r="G2258" s="192"/>
      <c r="H2258" s="200" t="s">
        <v>359</v>
      </c>
      <c r="I2258" s="201"/>
      <c r="J2258" s="175" t="s">
        <v>360</v>
      </c>
      <c r="K2258" s="176"/>
    </row>
    <row r="2259" spans="1:11" x14ac:dyDescent="0.2">
      <c r="A2259" s="46" t="s">
        <v>361</v>
      </c>
      <c r="B2259" s="47" t="e">
        <f>VLOOKUP($A2254,'CBT Wages'!$B$6:$AE$48,15,0)</f>
        <v>#REF!</v>
      </c>
      <c r="C2259" s="31" t="e">
        <f>VLOOKUP($A2254,'CBT Wages'!$B$6:$AE$48,20,0)</f>
        <v>#REF!</v>
      </c>
      <c r="D2259" s="48"/>
      <c r="E2259" s="49"/>
      <c r="F2259" s="177" t="e">
        <f>SUM(C2259:E2259)</f>
        <v>#REF!</v>
      </c>
      <c r="G2259" s="202"/>
      <c r="H2259" s="34" t="s">
        <v>362</v>
      </c>
      <c r="I2259" s="26" t="e">
        <f>VLOOKUP($A2254,'CBT Wages'!$B$6:$AE$48,29,0)</f>
        <v>#REF!</v>
      </c>
      <c r="J2259" s="203"/>
      <c r="K2259" s="180"/>
    </row>
    <row r="2260" spans="1:11" ht="14.25" x14ac:dyDescent="0.2">
      <c r="A2260" s="46" t="s">
        <v>363</v>
      </c>
      <c r="B2260" s="50" t="e">
        <f>VLOOKUP($A2254,'CBT Wages'!$B$6:$AE$48,16,0)</f>
        <v>#REF!</v>
      </c>
      <c r="C2260" s="51" t="e">
        <f>VLOOKUP($A2254,'CBT Wages'!$B$6:$AE$48,21,0)</f>
        <v>#REF!</v>
      </c>
      <c r="D2260" s="52"/>
      <c r="E2260" s="38"/>
      <c r="F2260" s="181" t="e">
        <f>SUM(C2260:E2260)</f>
        <v>#REF!</v>
      </c>
      <c r="G2260" s="204"/>
      <c r="H2260" s="36" t="s">
        <v>364</v>
      </c>
      <c r="I2260" s="68" t="e">
        <f>VLOOKUP($A2254,'CBT Wages'!$B$6:$AE$48,28,0)</f>
        <v>#REF!</v>
      </c>
      <c r="J2260" s="205" t="e">
        <f>F2267-I2267</f>
        <v>#REF!</v>
      </c>
      <c r="K2260" s="184"/>
    </row>
    <row r="2261" spans="1:11" x14ac:dyDescent="0.2">
      <c r="A2261" s="46" t="s">
        <v>365</v>
      </c>
      <c r="B2261" s="50" t="e">
        <f>VLOOKUP($A2254,'CBT Wages'!$B$6:$AE$48,17,0)</f>
        <v>#REF!</v>
      </c>
      <c r="C2261" s="51" t="e">
        <f>VLOOKUP($A2254,'CBT Wages'!$B$6:$AE$48,22,0)</f>
        <v>#REF!</v>
      </c>
      <c r="D2261" s="52"/>
      <c r="E2261" s="38"/>
      <c r="F2261" s="181" t="e">
        <f>SUM(C2261:E2261)</f>
        <v>#REF!</v>
      </c>
      <c r="G2261" s="204"/>
      <c r="H2261" s="36" t="s">
        <v>366</v>
      </c>
      <c r="I2261" s="68" t="e">
        <f>VLOOKUP($A2254,'CBT Wages'!$B$6:$AE$48,30,0)</f>
        <v>#REF!</v>
      </c>
      <c r="J2261" s="201" t="s">
        <v>367</v>
      </c>
      <c r="K2261" s="190"/>
    </row>
    <row r="2262" spans="1:11" x14ac:dyDescent="0.2">
      <c r="A2262" s="46" t="s">
        <v>368</v>
      </c>
      <c r="B2262" s="50">
        <v>0</v>
      </c>
      <c r="C2262" s="51">
        <v>0</v>
      </c>
      <c r="D2262" s="52"/>
      <c r="E2262" s="38"/>
      <c r="F2262" s="181">
        <f>SUM(D2262:E2262)</f>
        <v>0</v>
      </c>
      <c r="G2262" s="204"/>
      <c r="H2262" s="36" t="s">
        <v>369</v>
      </c>
      <c r="I2262" s="68"/>
      <c r="J2262" s="198"/>
      <c r="K2262" s="192"/>
    </row>
    <row r="2263" spans="1:11" x14ac:dyDescent="0.2">
      <c r="A2263" s="46" t="s">
        <v>370</v>
      </c>
      <c r="B2263" s="50" t="e">
        <f>VLOOKUP($A2254,'CBT Wages'!$B$6:$AE$48,18,0)</f>
        <v>#REF!</v>
      </c>
      <c r="C2263" s="51" t="e">
        <f>VLOOKUP($A2254,'CBT Wages'!$B$6:$AE$48,23,0)</f>
        <v>#REF!</v>
      </c>
      <c r="D2263" s="52"/>
      <c r="E2263" s="38"/>
      <c r="F2263" s="181" t="e">
        <f>SUM(C2263:E2263)</f>
        <v>#REF!</v>
      </c>
      <c r="G2263" s="204"/>
      <c r="H2263" s="36" t="s">
        <v>371</v>
      </c>
      <c r="I2263" s="68"/>
      <c r="J2263" s="198"/>
      <c r="K2263" s="192"/>
    </row>
    <row r="2264" spans="1:11" x14ac:dyDescent="0.2">
      <c r="A2264" s="46" t="s">
        <v>372</v>
      </c>
      <c r="B2264" s="53">
        <v>0</v>
      </c>
      <c r="C2264" s="51" t="e">
        <f>VLOOKUP($A2254,'CBT Wages'!$B$6:$AE$48,25,0)</f>
        <v>#REF!</v>
      </c>
      <c r="D2264" s="52"/>
      <c r="E2264" s="38"/>
      <c r="F2264" s="181" t="e">
        <f>SUM(C2264:E2264)</f>
        <v>#REF!</v>
      </c>
      <c r="G2264" s="204"/>
      <c r="H2264" s="51"/>
      <c r="I2264" s="68"/>
      <c r="J2264" s="198"/>
      <c r="K2264" s="192"/>
    </row>
    <row r="2265" spans="1:11" x14ac:dyDescent="0.2">
      <c r="A2265" s="46" t="s">
        <v>374</v>
      </c>
      <c r="B2265" s="53">
        <v>0</v>
      </c>
      <c r="C2265" s="51" t="e">
        <f>VLOOKUP($A2254,'CBT Wages'!$B$6:$AE$48,26,0)</f>
        <v>#REF!</v>
      </c>
      <c r="D2265" s="52"/>
      <c r="E2265" s="38"/>
      <c r="F2265" s="181" t="e">
        <f>SUM(C2265:E2265)</f>
        <v>#REF!</v>
      </c>
      <c r="G2265" s="204"/>
      <c r="H2265" s="51"/>
      <c r="I2265" s="68"/>
      <c r="J2265" s="198"/>
      <c r="K2265" s="192"/>
    </row>
    <row r="2266" spans="1:11" x14ac:dyDescent="0.2">
      <c r="A2266" s="54" t="s">
        <v>375</v>
      </c>
      <c r="B2266" s="55"/>
      <c r="C2266" s="185"/>
      <c r="D2266" s="186"/>
      <c r="E2266" s="42"/>
      <c r="F2266" s="185">
        <f>SUM(D2266:E2266)</f>
        <v>0</v>
      </c>
      <c r="G2266" s="208"/>
      <c r="H2266" s="40"/>
      <c r="I2266" s="69"/>
      <c r="J2266" s="212"/>
      <c r="K2266" s="194"/>
    </row>
    <row r="2267" spans="1:11" x14ac:dyDescent="0.2">
      <c r="A2267" s="56" t="s">
        <v>320</v>
      </c>
      <c r="B2267" s="57" t="e">
        <f>SUM(B2259:B2266)</f>
        <v>#REF!</v>
      </c>
      <c r="C2267" s="209" t="e">
        <f>SUM(C2259:D2266)</f>
        <v>#REF!</v>
      </c>
      <c r="D2267" s="210"/>
      <c r="E2267" s="58"/>
      <c r="F2267" s="209" t="e">
        <f>SUM(F2259:F2266)+F2257</f>
        <v>#REF!</v>
      </c>
      <c r="G2267" s="211">
        <f t="shared" ref="G2267" si="133">SUM(G2259:G2266)</f>
        <v>0</v>
      </c>
      <c r="H2267" s="59"/>
      <c r="I2267" s="70" t="e">
        <f>SUM(I2259:I2266)</f>
        <v>#REF!</v>
      </c>
      <c r="J2267" s="57" t="s">
        <v>376</v>
      </c>
      <c r="K2267" s="57" t="e">
        <f>VLOOKUP($A2254,'CBT Wages'!$B$6:$AF$48,6,0)</f>
        <v>#REF!</v>
      </c>
    </row>
    <row r="2269" spans="1:11" ht="15.75" x14ac:dyDescent="0.2">
      <c r="A2269" s="20" t="s">
        <v>337</v>
      </c>
      <c r="B2269" s="21"/>
      <c r="C2269" s="21"/>
      <c r="D2269" s="21"/>
      <c r="E2269" s="167" t="str">
        <f>+$E$1</f>
        <v>Salary Slip Oct 2019</v>
      </c>
      <c r="F2269" s="167"/>
      <c r="G2269" s="167"/>
      <c r="H2269" s="167"/>
      <c r="I2269" s="167"/>
      <c r="J2269" s="167"/>
      <c r="K2269" s="168"/>
    </row>
    <row r="2270" spans="1:11" x14ac:dyDescent="0.2">
      <c r="A2270" s="22"/>
      <c r="C2270" s="23" t="s">
        <v>339</v>
      </c>
      <c r="E2270" s="23"/>
      <c r="F2270" s="23"/>
      <c r="G2270" s="23"/>
      <c r="H2270" s="23"/>
      <c r="I2270" s="23"/>
      <c r="J2270" s="23"/>
      <c r="K2270" s="60"/>
    </row>
    <row r="2271" spans="1:11" x14ac:dyDescent="0.2">
      <c r="A2271" s="24" t="s">
        <v>340</v>
      </c>
      <c r="B2271" s="25" t="s">
        <v>341</v>
      </c>
      <c r="C2271" s="26"/>
      <c r="D2271" s="27" t="s">
        <v>342</v>
      </c>
      <c r="E2271" s="28" t="s">
        <v>343</v>
      </c>
      <c r="F2271" s="28" t="s">
        <v>344</v>
      </c>
      <c r="G2271" s="28" t="s">
        <v>345</v>
      </c>
      <c r="H2271" s="29" t="s">
        <v>346</v>
      </c>
      <c r="I2271" s="61" t="s">
        <v>347</v>
      </c>
      <c r="J2271" s="44"/>
      <c r="K2271" s="62" t="s">
        <v>348</v>
      </c>
    </row>
    <row r="2272" spans="1:11" x14ac:dyDescent="0.2">
      <c r="A2272" s="30" t="e">
        <f>+'CBT Wages'!#REF!</f>
        <v>#REF!</v>
      </c>
      <c r="B2272" s="31" t="e">
        <f>VLOOKUP($A2272,'CBT Wages'!$B$6:$AE$48,8,0)</f>
        <v>#REF!</v>
      </c>
      <c r="C2272" s="26"/>
      <c r="D2272" s="31" t="e">
        <f>VLOOKUP($A2272,'CBT Wages'!$B$6:$AE$48,9,0)</f>
        <v>#REF!</v>
      </c>
      <c r="E2272" s="31" t="e">
        <f>VLOOKUP($A2272,'CBT Wages'!$B$6:$AE$48,10,0)</f>
        <v>#REF!</v>
      </c>
      <c r="F2272" s="31" t="e">
        <f>VLOOKUP($A2272,'CBT Wages'!$B$6:$AE$48,14,0)</f>
        <v>#REF!</v>
      </c>
      <c r="G2272" s="32" t="e">
        <f>VLOOKUP($A2272,'CBT Wages'!$B$6:$AE$48,5,0)</f>
        <v>#REF!</v>
      </c>
      <c r="H2272" s="33" t="s">
        <v>349</v>
      </c>
      <c r="I2272" s="64">
        <v>0</v>
      </c>
      <c r="J2272" s="65"/>
      <c r="K2272" s="64">
        <v>0</v>
      </c>
    </row>
    <row r="2273" spans="1:11" x14ac:dyDescent="0.2">
      <c r="A2273" s="34" t="s">
        <v>350</v>
      </c>
      <c r="B2273" s="31" t="e">
        <f>VLOOKUP($A2272,'CBT Wages'!$B$6:$AE$48,3,0)</f>
        <v>#REF!</v>
      </c>
      <c r="C2273" s="21"/>
      <c r="D2273" s="21"/>
      <c r="E2273" s="35"/>
      <c r="F2273" s="35"/>
      <c r="G2273" s="35"/>
      <c r="H2273" s="213" t="s">
        <v>351</v>
      </c>
      <c r="I2273" s="187">
        <v>0</v>
      </c>
      <c r="J2273" s="206"/>
      <c r="K2273" s="187">
        <v>0</v>
      </c>
    </row>
    <row r="2274" spans="1:11" x14ac:dyDescent="0.2">
      <c r="A2274" s="36" t="s">
        <v>352</v>
      </c>
      <c r="B2274" s="27" t="e">
        <f>VLOOKUP($A2272,'CBT Wages'!$B$6:$AE$48,4,0)</f>
        <v>#REF!</v>
      </c>
      <c r="C2274" s="21"/>
      <c r="D2274" s="21"/>
      <c r="E2274" s="28" t="s">
        <v>322</v>
      </c>
      <c r="F2274" s="37" t="e">
        <f>VLOOKUP($A2272,'CBT OT'!$B$6:$O$429,9,0)</f>
        <v>#REF!</v>
      </c>
      <c r="G2274" s="38"/>
      <c r="H2274" s="194"/>
      <c r="I2274" s="188"/>
      <c r="J2274" s="207"/>
      <c r="K2274" s="188"/>
    </row>
    <row r="2275" spans="1:11" x14ac:dyDescent="0.2">
      <c r="A2275" s="39" t="s">
        <v>353</v>
      </c>
      <c r="B2275" s="40" t="e">
        <f>VLOOKUP($A2272,'CBT Wages'!$B$6:$AR$48,44,0)</f>
        <v>#REF!</v>
      </c>
      <c r="C2275" s="41"/>
      <c r="D2275" s="41"/>
      <c r="E2275" s="35" t="s">
        <v>354</v>
      </c>
      <c r="F2275" s="37" t="e">
        <f>VLOOKUP($A2272,'CBT OT'!$B$6:$V$429,16,0)</f>
        <v>#REF!</v>
      </c>
      <c r="G2275" s="42"/>
      <c r="H2275" s="43" t="s">
        <v>355</v>
      </c>
      <c r="I2275" s="66">
        <v>0</v>
      </c>
      <c r="J2275" s="67"/>
      <c r="K2275" s="66">
        <v>0</v>
      </c>
    </row>
    <row r="2276" spans="1:11" x14ac:dyDescent="0.2">
      <c r="A2276" s="169" t="s">
        <v>356</v>
      </c>
      <c r="B2276" s="197"/>
      <c r="C2276" s="198" t="s">
        <v>357</v>
      </c>
      <c r="D2276" s="192"/>
      <c r="E2276" s="45"/>
      <c r="F2276" s="199" t="s">
        <v>358</v>
      </c>
      <c r="G2276" s="192"/>
      <c r="H2276" s="200" t="s">
        <v>359</v>
      </c>
      <c r="I2276" s="201"/>
      <c r="J2276" s="175" t="s">
        <v>360</v>
      </c>
      <c r="K2276" s="176"/>
    </row>
    <row r="2277" spans="1:11" x14ac:dyDescent="0.2">
      <c r="A2277" s="46" t="s">
        <v>361</v>
      </c>
      <c r="B2277" s="47" t="e">
        <f>VLOOKUP($A2272,'CBT Wages'!$B$6:$AE$48,15,0)</f>
        <v>#REF!</v>
      </c>
      <c r="C2277" s="31" t="e">
        <f>VLOOKUP($A2272,'CBT Wages'!$B$6:$AE$48,20,0)</f>
        <v>#REF!</v>
      </c>
      <c r="D2277" s="48"/>
      <c r="E2277" s="49"/>
      <c r="F2277" s="177" t="e">
        <f>SUM(C2277:E2277)</f>
        <v>#REF!</v>
      </c>
      <c r="G2277" s="202"/>
      <c r="H2277" s="34" t="s">
        <v>362</v>
      </c>
      <c r="I2277" s="26" t="e">
        <f>VLOOKUP($A2272,'CBT Wages'!$B$6:$AE$48,29,0)</f>
        <v>#REF!</v>
      </c>
      <c r="J2277" s="203"/>
      <c r="K2277" s="180"/>
    </row>
    <row r="2278" spans="1:11" ht="14.25" x14ac:dyDescent="0.2">
      <c r="A2278" s="46" t="s">
        <v>363</v>
      </c>
      <c r="B2278" s="50" t="e">
        <f>VLOOKUP($A2272,'CBT Wages'!$B$6:$AE$48,16,0)</f>
        <v>#REF!</v>
      </c>
      <c r="C2278" s="51" t="e">
        <f>VLOOKUP($A2272,'CBT Wages'!$B$6:$AE$48,21,0)</f>
        <v>#REF!</v>
      </c>
      <c r="D2278" s="52"/>
      <c r="E2278" s="38"/>
      <c r="F2278" s="181" t="e">
        <f>SUM(C2278:E2278)</f>
        <v>#REF!</v>
      </c>
      <c r="G2278" s="204"/>
      <c r="H2278" s="36" t="s">
        <v>364</v>
      </c>
      <c r="I2278" s="68" t="e">
        <f>VLOOKUP($A2272,'CBT Wages'!$B$6:$AE$48,28,0)</f>
        <v>#REF!</v>
      </c>
      <c r="J2278" s="205" t="e">
        <f>F2285-I2285</f>
        <v>#REF!</v>
      </c>
      <c r="K2278" s="184"/>
    </row>
    <row r="2279" spans="1:11" x14ac:dyDescent="0.2">
      <c r="A2279" s="46" t="s">
        <v>365</v>
      </c>
      <c r="B2279" s="50" t="e">
        <f>VLOOKUP($A2272,'CBT Wages'!$B$6:$AE$48,17,0)</f>
        <v>#REF!</v>
      </c>
      <c r="C2279" s="51" t="e">
        <f>VLOOKUP($A2272,'CBT Wages'!$B$6:$AE$48,22,0)</f>
        <v>#REF!</v>
      </c>
      <c r="D2279" s="52"/>
      <c r="E2279" s="38"/>
      <c r="F2279" s="181" t="e">
        <f>SUM(C2279:E2279)</f>
        <v>#REF!</v>
      </c>
      <c r="G2279" s="204"/>
      <c r="H2279" s="36" t="s">
        <v>366</v>
      </c>
      <c r="I2279" s="68" t="e">
        <f>VLOOKUP($A2272,'CBT Wages'!$B$6:$AE$48,30,0)</f>
        <v>#REF!</v>
      </c>
      <c r="J2279" s="201" t="s">
        <v>367</v>
      </c>
      <c r="K2279" s="190"/>
    </row>
    <row r="2280" spans="1:11" x14ac:dyDescent="0.2">
      <c r="A2280" s="46" t="s">
        <v>368</v>
      </c>
      <c r="B2280" s="50">
        <v>0</v>
      </c>
      <c r="C2280" s="51">
        <v>0</v>
      </c>
      <c r="D2280" s="52"/>
      <c r="E2280" s="38"/>
      <c r="F2280" s="181">
        <f>SUM(D2280:E2280)</f>
        <v>0</v>
      </c>
      <c r="G2280" s="204"/>
      <c r="H2280" s="36" t="s">
        <v>369</v>
      </c>
      <c r="I2280" s="68"/>
      <c r="J2280" s="198"/>
      <c r="K2280" s="192"/>
    </row>
    <row r="2281" spans="1:11" x14ac:dyDescent="0.2">
      <c r="A2281" s="46" t="s">
        <v>370</v>
      </c>
      <c r="B2281" s="50" t="e">
        <f>VLOOKUP($A2272,'CBT Wages'!$B$6:$AE$48,18,0)</f>
        <v>#REF!</v>
      </c>
      <c r="C2281" s="51" t="e">
        <f>VLOOKUP($A2272,'CBT Wages'!$B$6:$AE$48,23,0)</f>
        <v>#REF!</v>
      </c>
      <c r="D2281" s="52"/>
      <c r="E2281" s="38"/>
      <c r="F2281" s="181" t="e">
        <f>SUM(C2281:E2281)</f>
        <v>#REF!</v>
      </c>
      <c r="G2281" s="204"/>
      <c r="H2281" s="36" t="s">
        <v>371</v>
      </c>
      <c r="I2281" s="68"/>
      <c r="J2281" s="198"/>
      <c r="K2281" s="192"/>
    </row>
    <row r="2282" spans="1:11" x14ac:dyDescent="0.2">
      <c r="A2282" s="46" t="s">
        <v>372</v>
      </c>
      <c r="B2282" s="53">
        <v>0</v>
      </c>
      <c r="C2282" s="51" t="e">
        <f>VLOOKUP($A2272,'CBT Wages'!$B$6:$AE$48,25,0)</f>
        <v>#REF!</v>
      </c>
      <c r="D2282" s="52"/>
      <c r="E2282" s="38"/>
      <c r="F2282" s="181" t="e">
        <f>SUM(C2282:E2282)</f>
        <v>#REF!</v>
      </c>
      <c r="G2282" s="204"/>
      <c r="H2282" s="51"/>
      <c r="I2282" s="68"/>
      <c r="J2282" s="198"/>
      <c r="K2282" s="192"/>
    </row>
    <row r="2283" spans="1:11" x14ac:dyDescent="0.2">
      <c r="A2283" s="46" t="s">
        <v>374</v>
      </c>
      <c r="B2283" s="53">
        <v>0</v>
      </c>
      <c r="C2283" s="51" t="e">
        <f>VLOOKUP($A2272,'CBT Wages'!$B$6:$AE$48,26,0)</f>
        <v>#REF!</v>
      </c>
      <c r="D2283" s="52"/>
      <c r="E2283" s="38"/>
      <c r="F2283" s="181" t="e">
        <f>SUM(C2283:E2283)</f>
        <v>#REF!</v>
      </c>
      <c r="G2283" s="204"/>
      <c r="H2283" s="51"/>
      <c r="I2283" s="68"/>
      <c r="J2283" s="198"/>
      <c r="K2283" s="192"/>
    </row>
    <row r="2284" spans="1:11" x14ac:dyDescent="0.2">
      <c r="A2284" s="54" t="s">
        <v>375</v>
      </c>
      <c r="B2284" s="55"/>
      <c r="C2284" s="185"/>
      <c r="D2284" s="186"/>
      <c r="E2284" s="42"/>
      <c r="F2284" s="185">
        <f>SUM(D2284:E2284)</f>
        <v>0</v>
      </c>
      <c r="G2284" s="208"/>
      <c r="H2284" s="40"/>
      <c r="I2284" s="69"/>
      <c r="J2284" s="212"/>
      <c r="K2284" s="194"/>
    </row>
    <row r="2285" spans="1:11" x14ac:dyDescent="0.2">
      <c r="A2285" s="56" t="s">
        <v>320</v>
      </c>
      <c r="B2285" s="57" t="e">
        <f>SUM(B2277:B2284)</f>
        <v>#REF!</v>
      </c>
      <c r="C2285" s="209" t="e">
        <f>SUM(C2277:D2284)</f>
        <v>#REF!</v>
      </c>
      <c r="D2285" s="210"/>
      <c r="E2285" s="58"/>
      <c r="F2285" s="209" t="e">
        <f>SUM(F2277:F2284)+F2275</f>
        <v>#REF!</v>
      </c>
      <c r="G2285" s="211">
        <f t="shared" ref="G2285" si="134">SUM(G2277:G2284)</f>
        <v>0</v>
      </c>
      <c r="H2285" s="59"/>
      <c r="I2285" s="70" t="e">
        <f>SUM(I2277:I2284)</f>
        <v>#REF!</v>
      </c>
      <c r="J2285" s="57" t="s">
        <v>376</v>
      </c>
      <c r="K2285" s="57" t="e">
        <f>VLOOKUP($A2272,'CBT Wages'!$B$6:$AF$48,6,0)</f>
        <v>#REF!</v>
      </c>
    </row>
    <row r="2287" spans="1:11" ht="15.75" x14ac:dyDescent="0.2">
      <c r="A2287" s="20" t="s">
        <v>337</v>
      </c>
      <c r="B2287" s="21"/>
      <c r="C2287" s="21"/>
      <c r="D2287" s="21"/>
      <c r="E2287" s="167" t="str">
        <f>+$E$1</f>
        <v>Salary Slip Oct 2019</v>
      </c>
      <c r="F2287" s="167"/>
      <c r="G2287" s="167"/>
      <c r="H2287" s="167"/>
      <c r="I2287" s="167"/>
      <c r="J2287" s="167"/>
      <c r="K2287" s="168"/>
    </row>
    <row r="2288" spans="1:11" x14ac:dyDescent="0.2">
      <c r="A2288" s="22"/>
      <c r="C2288" s="23" t="s">
        <v>339</v>
      </c>
      <c r="E2288" s="23"/>
      <c r="F2288" s="23"/>
      <c r="G2288" s="23"/>
      <c r="H2288" s="23"/>
      <c r="I2288" s="23"/>
      <c r="J2288" s="23"/>
      <c r="K2288" s="60"/>
    </row>
    <row r="2289" spans="1:11" x14ac:dyDescent="0.2">
      <c r="A2289" s="24" t="s">
        <v>340</v>
      </c>
      <c r="B2289" s="25" t="s">
        <v>341</v>
      </c>
      <c r="C2289" s="26"/>
      <c r="D2289" s="27" t="s">
        <v>342</v>
      </c>
      <c r="E2289" s="28" t="s">
        <v>343</v>
      </c>
      <c r="F2289" s="28" t="s">
        <v>344</v>
      </c>
      <c r="G2289" s="28" t="s">
        <v>345</v>
      </c>
      <c r="H2289" s="29" t="s">
        <v>346</v>
      </c>
      <c r="I2289" s="61" t="s">
        <v>347</v>
      </c>
      <c r="J2289" s="44"/>
      <c r="K2289" s="62" t="s">
        <v>348</v>
      </c>
    </row>
    <row r="2290" spans="1:11" x14ac:dyDescent="0.2">
      <c r="A2290" s="30" t="e">
        <f>+'CBT Wages'!#REF!</f>
        <v>#REF!</v>
      </c>
      <c r="B2290" s="31" t="e">
        <f>VLOOKUP($A2290,'CBT Wages'!$B$6:$AE$48,8,0)</f>
        <v>#REF!</v>
      </c>
      <c r="C2290" s="26"/>
      <c r="D2290" s="31" t="e">
        <f>VLOOKUP($A2290,'CBT Wages'!$B$6:$AE$48,9,0)</f>
        <v>#REF!</v>
      </c>
      <c r="E2290" s="31" t="e">
        <f>VLOOKUP($A2290,'CBT Wages'!$B$6:$AE$48,10,0)</f>
        <v>#REF!</v>
      </c>
      <c r="F2290" s="31" t="e">
        <f>VLOOKUP($A2290,'CBT Wages'!$B$6:$AE$48,14,0)</f>
        <v>#REF!</v>
      </c>
      <c r="G2290" s="32" t="e">
        <f>VLOOKUP($A2290,'CBT Wages'!$B$6:$AE$48,5,0)</f>
        <v>#REF!</v>
      </c>
      <c r="H2290" s="33" t="s">
        <v>349</v>
      </c>
      <c r="I2290" s="64">
        <v>0</v>
      </c>
      <c r="J2290" s="65"/>
      <c r="K2290" s="64">
        <v>0</v>
      </c>
    </row>
    <row r="2291" spans="1:11" x14ac:dyDescent="0.2">
      <c r="A2291" s="34" t="s">
        <v>350</v>
      </c>
      <c r="B2291" s="31" t="e">
        <f>VLOOKUP($A2290,'CBT Wages'!$B$6:$AE$48,3,0)</f>
        <v>#REF!</v>
      </c>
      <c r="C2291" s="21"/>
      <c r="D2291" s="21"/>
      <c r="E2291" s="35"/>
      <c r="F2291" s="35"/>
      <c r="G2291" s="35"/>
      <c r="H2291" s="213" t="s">
        <v>351</v>
      </c>
      <c r="I2291" s="187">
        <v>0</v>
      </c>
      <c r="J2291" s="206"/>
      <c r="K2291" s="187">
        <v>0</v>
      </c>
    </row>
    <row r="2292" spans="1:11" x14ac:dyDescent="0.2">
      <c r="A2292" s="36" t="s">
        <v>352</v>
      </c>
      <c r="B2292" s="27" t="e">
        <f>VLOOKUP($A2290,'CBT Wages'!$B$6:$AE$48,4,0)</f>
        <v>#REF!</v>
      </c>
      <c r="C2292" s="21"/>
      <c r="D2292" s="21"/>
      <c r="E2292" s="28" t="s">
        <v>322</v>
      </c>
      <c r="F2292" s="37" t="e">
        <f>VLOOKUP($A2290,'CBT OT'!$B$6:$O$429,9,0)</f>
        <v>#REF!</v>
      </c>
      <c r="G2292" s="38"/>
      <c r="H2292" s="194"/>
      <c r="I2292" s="188"/>
      <c r="J2292" s="207"/>
      <c r="K2292" s="188"/>
    </row>
    <row r="2293" spans="1:11" x14ac:dyDescent="0.2">
      <c r="A2293" s="39" t="s">
        <v>353</v>
      </c>
      <c r="B2293" s="40" t="e">
        <f>VLOOKUP($A2290,'CBT Wages'!$B$6:$AR$48,44,0)</f>
        <v>#REF!</v>
      </c>
      <c r="C2293" s="41"/>
      <c r="D2293" s="41"/>
      <c r="E2293" s="35" t="s">
        <v>354</v>
      </c>
      <c r="F2293" s="37" t="e">
        <f>VLOOKUP($A2290,'CBT OT'!$B$6:$V$429,16,0)</f>
        <v>#REF!</v>
      </c>
      <c r="G2293" s="42"/>
      <c r="H2293" s="43" t="s">
        <v>355</v>
      </c>
      <c r="I2293" s="66">
        <v>0</v>
      </c>
      <c r="J2293" s="67"/>
      <c r="K2293" s="66">
        <v>0</v>
      </c>
    </row>
    <row r="2294" spans="1:11" x14ac:dyDescent="0.2">
      <c r="A2294" s="169" t="s">
        <v>356</v>
      </c>
      <c r="B2294" s="197"/>
      <c r="C2294" s="198" t="s">
        <v>357</v>
      </c>
      <c r="D2294" s="192"/>
      <c r="E2294" s="45"/>
      <c r="F2294" s="199" t="s">
        <v>358</v>
      </c>
      <c r="G2294" s="192"/>
      <c r="H2294" s="200" t="s">
        <v>359</v>
      </c>
      <c r="I2294" s="201"/>
      <c r="J2294" s="175" t="s">
        <v>360</v>
      </c>
      <c r="K2294" s="176"/>
    </row>
    <row r="2295" spans="1:11" x14ac:dyDescent="0.2">
      <c r="A2295" s="46" t="s">
        <v>361</v>
      </c>
      <c r="B2295" s="47" t="e">
        <f>VLOOKUP($A2290,'CBT Wages'!$B$6:$AE$48,15,0)</f>
        <v>#REF!</v>
      </c>
      <c r="C2295" s="31" t="e">
        <f>VLOOKUP($A2290,'CBT Wages'!$B$6:$AE$48,20,0)</f>
        <v>#REF!</v>
      </c>
      <c r="D2295" s="48"/>
      <c r="E2295" s="49"/>
      <c r="F2295" s="177" t="e">
        <f>SUM(C2295:E2295)</f>
        <v>#REF!</v>
      </c>
      <c r="G2295" s="202"/>
      <c r="H2295" s="34" t="s">
        <v>362</v>
      </c>
      <c r="I2295" s="26" t="e">
        <f>VLOOKUP($A2290,'CBT Wages'!$B$6:$AE$48,29,0)</f>
        <v>#REF!</v>
      </c>
      <c r="J2295" s="203"/>
      <c r="K2295" s="180"/>
    </row>
    <row r="2296" spans="1:11" ht="14.25" x14ac:dyDescent="0.2">
      <c r="A2296" s="46" t="s">
        <v>363</v>
      </c>
      <c r="B2296" s="50" t="e">
        <f>VLOOKUP($A2290,'CBT Wages'!$B$6:$AE$48,16,0)</f>
        <v>#REF!</v>
      </c>
      <c r="C2296" s="51" t="e">
        <f>VLOOKUP($A2290,'CBT Wages'!$B$6:$AE$48,21,0)</f>
        <v>#REF!</v>
      </c>
      <c r="D2296" s="52"/>
      <c r="E2296" s="38"/>
      <c r="F2296" s="181" t="e">
        <f>SUM(C2296:E2296)</f>
        <v>#REF!</v>
      </c>
      <c r="G2296" s="204"/>
      <c r="H2296" s="36" t="s">
        <v>364</v>
      </c>
      <c r="I2296" s="68" t="e">
        <f>VLOOKUP($A2290,'CBT Wages'!$B$6:$AE$48,28,0)</f>
        <v>#REF!</v>
      </c>
      <c r="J2296" s="205" t="e">
        <f>F2303-I2303</f>
        <v>#REF!</v>
      </c>
      <c r="K2296" s="184"/>
    </row>
    <row r="2297" spans="1:11" x14ac:dyDescent="0.2">
      <c r="A2297" s="46" t="s">
        <v>365</v>
      </c>
      <c r="B2297" s="50" t="e">
        <f>VLOOKUP($A2290,'CBT Wages'!$B$6:$AE$48,17,0)</f>
        <v>#REF!</v>
      </c>
      <c r="C2297" s="51" t="e">
        <f>VLOOKUP($A2290,'CBT Wages'!$B$6:$AE$48,22,0)</f>
        <v>#REF!</v>
      </c>
      <c r="D2297" s="52"/>
      <c r="E2297" s="38"/>
      <c r="F2297" s="181" t="e">
        <f>SUM(C2297:E2297)</f>
        <v>#REF!</v>
      </c>
      <c r="G2297" s="204"/>
      <c r="H2297" s="36" t="s">
        <v>366</v>
      </c>
      <c r="I2297" s="68" t="e">
        <f>VLOOKUP($A2290,'CBT Wages'!$B$6:$AE$48,30,0)</f>
        <v>#REF!</v>
      </c>
      <c r="J2297" s="201" t="s">
        <v>367</v>
      </c>
      <c r="K2297" s="190"/>
    </row>
    <row r="2298" spans="1:11" x14ac:dyDescent="0.2">
      <c r="A2298" s="46" t="s">
        <v>368</v>
      </c>
      <c r="B2298" s="50">
        <v>0</v>
      </c>
      <c r="C2298" s="51">
        <v>0</v>
      </c>
      <c r="D2298" s="52"/>
      <c r="E2298" s="38"/>
      <c r="F2298" s="181">
        <f>SUM(D2298:E2298)</f>
        <v>0</v>
      </c>
      <c r="G2298" s="204"/>
      <c r="H2298" s="36" t="s">
        <v>369</v>
      </c>
      <c r="I2298" s="68"/>
      <c r="J2298" s="198"/>
      <c r="K2298" s="192"/>
    </row>
    <row r="2299" spans="1:11" x14ac:dyDescent="0.2">
      <c r="A2299" s="46" t="s">
        <v>370</v>
      </c>
      <c r="B2299" s="50" t="e">
        <f>VLOOKUP($A2290,'CBT Wages'!$B$6:$AE$48,18,0)</f>
        <v>#REF!</v>
      </c>
      <c r="C2299" s="51" t="e">
        <f>VLOOKUP($A2290,'CBT Wages'!$B$6:$AE$48,23,0)</f>
        <v>#REF!</v>
      </c>
      <c r="D2299" s="52"/>
      <c r="E2299" s="38"/>
      <c r="F2299" s="181" t="e">
        <f>SUM(C2299:E2299)</f>
        <v>#REF!</v>
      </c>
      <c r="G2299" s="204"/>
      <c r="H2299" s="36" t="s">
        <v>371</v>
      </c>
      <c r="I2299" s="68"/>
      <c r="J2299" s="198"/>
      <c r="K2299" s="192"/>
    </row>
    <row r="2300" spans="1:11" x14ac:dyDescent="0.2">
      <c r="A2300" s="46" t="s">
        <v>372</v>
      </c>
      <c r="B2300" s="53">
        <v>0</v>
      </c>
      <c r="C2300" s="51" t="e">
        <f>VLOOKUP($A2290,'CBT Wages'!$B$6:$AE$48,25,0)</f>
        <v>#REF!</v>
      </c>
      <c r="D2300" s="52"/>
      <c r="E2300" s="38"/>
      <c r="F2300" s="181" t="e">
        <f>SUM(C2300:E2300)</f>
        <v>#REF!</v>
      </c>
      <c r="G2300" s="204"/>
      <c r="H2300" s="51"/>
      <c r="I2300" s="68"/>
      <c r="J2300" s="198"/>
      <c r="K2300" s="192"/>
    </row>
    <row r="2301" spans="1:11" x14ac:dyDescent="0.2">
      <c r="A2301" s="46" t="s">
        <v>374</v>
      </c>
      <c r="B2301" s="53">
        <v>0</v>
      </c>
      <c r="C2301" s="51" t="e">
        <f>VLOOKUP($A2290,'CBT Wages'!$B$6:$AE$48,26,0)</f>
        <v>#REF!</v>
      </c>
      <c r="D2301" s="52"/>
      <c r="E2301" s="38"/>
      <c r="F2301" s="181" t="e">
        <f>SUM(C2301:E2301)</f>
        <v>#REF!</v>
      </c>
      <c r="G2301" s="204"/>
      <c r="H2301" s="51"/>
      <c r="I2301" s="68"/>
      <c r="J2301" s="198"/>
      <c r="K2301" s="192"/>
    </row>
    <row r="2302" spans="1:11" x14ac:dyDescent="0.2">
      <c r="A2302" s="54" t="s">
        <v>375</v>
      </c>
      <c r="B2302" s="55"/>
      <c r="C2302" s="185"/>
      <c r="D2302" s="186"/>
      <c r="E2302" s="42"/>
      <c r="F2302" s="185">
        <f>SUM(D2302:E2302)</f>
        <v>0</v>
      </c>
      <c r="G2302" s="208"/>
      <c r="H2302" s="40"/>
      <c r="I2302" s="69"/>
      <c r="J2302" s="212"/>
      <c r="K2302" s="194"/>
    </row>
    <row r="2303" spans="1:11" x14ac:dyDescent="0.2">
      <c r="A2303" s="56" t="s">
        <v>320</v>
      </c>
      <c r="B2303" s="57" t="e">
        <f>SUM(B2295:B2302)</f>
        <v>#REF!</v>
      </c>
      <c r="C2303" s="209" t="e">
        <f>SUM(C2295:D2302)</f>
        <v>#REF!</v>
      </c>
      <c r="D2303" s="210"/>
      <c r="E2303" s="58"/>
      <c r="F2303" s="209" t="e">
        <f>SUM(F2295:F2302)+F2293</f>
        <v>#REF!</v>
      </c>
      <c r="G2303" s="211">
        <f t="shared" ref="G2303" si="135">SUM(G2295:G2302)</f>
        <v>0</v>
      </c>
      <c r="H2303" s="59"/>
      <c r="I2303" s="70" t="e">
        <f>SUM(I2295:I2302)</f>
        <v>#REF!</v>
      </c>
      <c r="J2303" s="57" t="s">
        <v>376</v>
      </c>
      <c r="K2303" s="57" t="e">
        <f>VLOOKUP($A2290,'CBT Wages'!$B$6:$AF$48,6,0)</f>
        <v>#REF!</v>
      </c>
    </row>
    <row r="2305" spans="1:11" ht="15.75" x14ac:dyDescent="0.2">
      <c r="A2305" s="20" t="s">
        <v>337</v>
      </c>
      <c r="B2305" s="21"/>
      <c r="C2305" s="21"/>
      <c r="D2305" s="21"/>
      <c r="E2305" s="167" t="str">
        <f>+$E$1</f>
        <v>Salary Slip Oct 2019</v>
      </c>
      <c r="F2305" s="167"/>
      <c r="G2305" s="167"/>
      <c r="H2305" s="167"/>
      <c r="I2305" s="167"/>
      <c r="J2305" s="167"/>
      <c r="K2305" s="168"/>
    </row>
    <row r="2306" spans="1:11" x14ac:dyDescent="0.2">
      <c r="A2306" s="22"/>
      <c r="C2306" s="23" t="s">
        <v>339</v>
      </c>
      <c r="E2306" s="23"/>
      <c r="F2306" s="23"/>
      <c r="G2306" s="23"/>
      <c r="H2306" s="23"/>
      <c r="I2306" s="23"/>
      <c r="J2306" s="23"/>
      <c r="K2306" s="60"/>
    </row>
    <row r="2307" spans="1:11" x14ac:dyDescent="0.2">
      <c r="A2307" s="24" t="s">
        <v>340</v>
      </c>
      <c r="B2307" s="25" t="s">
        <v>341</v>
      </c>
      <c r="C2307" s="26"/>
      <c r="D2307" s="27" t="s">
        <v>342</v>
      </c>
      <c r="E2307" s="28" t="s">
        <v>343</v>
      </c>
      <c r="F2307" s="28" t="s">
        <v>344</v>
      </c>
      <c r="G2307" s="28" t="s">
        <v>345</v>
      </c>
      <c r="H2307" s="29" t="s">
        <v>346</v>
      </c>
      <c r="I2307" s="61" t="s">
        <v>347</v>
      </c>
      <c r="J2307" s="44"/>
      <c r="K2307" s="62" t="s">
        <v>348</v>
      </c>
    </row>
    <row r="2308" spans="1:11" x14ac:dyDescent="0.2">
      <c r="A2308" s="30" t="e">
        <f>+'CBT Wages'!#REF!</f>
        <v>#REF!</v>
      </c>
      <c r="B2308" s="31" t="e">
        <f>VLOOKUP($A2308,'CBT Wages'!$B$6:$AE$48,8,0)</f>
        <v>#REF!</v>
      </c>
      <c r="C2308" s="26"/>
      <c r="D2308" s="31" t="e">
        <f>VLOOKUP($A2308,'CBT Wages'!$B$6:$AE$48,9,0)</f>
        <v>#REF!</v>
      </c>
      <c r="E2308" s="31" t="e">
        <f>VLOOKUP($A2308,'CBT Wages'!$B$6:$AE$48,10,0)</f>
        <v>#REF!</v>
      </c>
      <c r="F2308" s="31" t="e">
        <f>VLOOKUP($A2308,'CBT Wages'!$B$6:$AE$48,14,0)</f>
        <v>#REF!</v>
      </c>
      <c r="G2308" s="32" t="e">
        <f>VLOOKUP($A2308,'CBT Wages'!$B$6:$AE$48,5,0)</f>
        <v>#REF!</v>
      </c>
      <c r="H2308" s="33" t="s">
        <v>349</v>
      </c>
      <c r="I2308" s="64">
        <v>0</v>
      </c>
      <c r="J2308" s="65"/>
      <c r="K2308" s="64">
        <v>0</v>
      </c>
    </row>
    <row r="2309" spans="1:11" x14ac:dyDescent="0.2">
      <c r="A2309" s="34" t="s">
        <v>350</v>
      </c>
      <c r="B2309" s="31" t="e">
        <f>VLOOKUP($A2308,'CBT Wages'!$B$6:$AE$48,3,0)</f>
        <v>#REF!</v>
      </c>
      <c r="C2309" s="21"/>
      <c r="D2309" s="21"/>
      <c r="E2309" s="35"/>
      <c r="F2309" s="35"/>
      <c r="G2309" s="35"/>
      <c r="H2309" s="213" t="s">
        <v>351</v>
      </c>
      <c r="I2309" s="187">
        <v>0</v>
      </c>
      <c r="J2309" s="206"/>
      <c r="K2309" s="187">
        <v>0</v>
      </c>
    </row>
    <row r="2310" spans="1:11" x14ac:dyDescent="0.2">
      <c r="A2310" s="36" t="s">
        <v>352</v>
      </c>
      <c r="B2310" s="27" t="e">
        <f>VLOOKUP($A2308,'CBT Wages'!$B$6:$AE$48,4,0)</f>
        <v>#REF!</v>
      </c>
      <c r="C2310" s="21"/>
      <c r="D2310" s="21"/>
      <c r="E2310" s="28" t="s">
        <v>322</v>
      </c>
      <c r="F2310" s="37" t="e">
        <f>VLOOKUP($A2308,'CBT OT'!$B$6:$O$429,9,0)</f>
        <v>#REF!</v>
      </c>
      <c r="G2310" s="38"/>
      <c r="H2310" s="194"/>
      <c r="I2310" s="188"/>
      <c r="J2310" s="207"/>
      <c r="K2310" s="188"/>
    </row>
    <row r="2311" spans="1:11" x14ac:dyDescent="0.2">
      <c r="A2311" s="39" t="s">
        <v>353</v>
      </c>
      <c r="B2311" s="40" t="e">
        <f>VLOOKUP($A2308,'CBT Wages'!$B$6:$AR$48,44,0)</f>
        <v>#REF!</v>
      </c>
      <c r="C2311" s="41"/>
      <c r="D2311" s="41"/>
      <c r="E2311" s="35" t="s">
        <v>354</v>
      </c>
      <c r="F2311" s="37" t="e">
        <f>VLOOKUP($A2308,'CBT OT'!$B$6:$V$429,16,0)</f>
        <v>#REF!</v>
      </c>
      <c r="G2311" s="42"/>
      <c r="H2311" s="43" t="s">
        <v>355</v>
      </c>
      <c r="I2311" s="66">
        <v>0</v>
      </c>
      <c r="J2311" s="67"/>
      <c r="K2311" s="66">
        <v>0</v>
      </c>
    </row>
    <row r="2312" spans="1:11" x14ac:dyDescent="0.2">
      <c r="A2312" s="169" t="s">
        <v>356</v>
      </c>
      <c r="B2312" s="197"/>
      <c r="C2312" s="198" t="s">
        <v>357</v>
      </c>
      <c r="D2312" s="192"/>
      <c r="E2312" s="45"/>
      <c r="F2312" s="199" t="s">
        <v>358</v>
      </c>
      <c r="G2312" s="192"/>
      <c r="H2312" s="200" t="s">
        <v>359</v>
      </c>
      <c r="I2312" s="201"/>
      <c r="J2312" s="175" t="s">
        <v>360</v>
      </c>
      <c r="K2312" s="176"/>
    </row>
    <row r="2313" spans="1:11" x14ac:dyDescent="0.2">
      <c r="A2313" s="46" t="s">
        <v>361</v>
      </c>
      <c r="B2313" s="47" t="e">
        <f>VLOOKUP($A2308,'CBT Wages'!$B$6:$AE$48,15,0)</f>
        <v>#REF!</v>
      </c>
      <c r="C2313" s="31" t="e">
        <f>VLOOKUP($A2308,'CBT Wages'!$B$6:$AE$48,20,0)</f>
        <v>#REF!</v>
      </c>
      <c r="D2313" s="48"/>
      <c r="E2313" s="49"/>
      <c r="F2313" s="177" t="e">
        <f>SUM(C2313:E2313)</f>
        <v>#REF!</v>
      </c>
      <c r="G2313" s="202"/>
      <c r="H2313" s="34" t="s">
        <v>362</v>
      </c>
      <c r="I2313" s="26" t="e">
        <f>VLOOKUP($A2308,'CBT Wages'!$B$6:$AE$48,29,0)</f>
        <v>#REF!</v>
      </c>
      <c r="J2313" s="203"/>
      <c r="K2313" s="180"/>
    </row>
    <row r="2314" spans="1:11" ht="14.25" x14ac:dyDescent="0.2">
      <c r="A2314" s="46" t="s">
        <v>363</v>
      </c>
      <c r="B2314" s="50" t="e">
        <f>VLOOKUP($A2308,'CBT Wages'!$B$6:$AE$48,16,0)</f>
        <v>#REF!</v>
      </c>
      <c r="C2314" s="51" t="e">
        <f>VLOOKUP($A2308,'CBT Wages'!$B$6:$AE$48,21,0)</f>
        <v>#REF!</v>
      </c>
      <c r="D2314" s="52"/>
      <c r="E2314" s="38"/>
      <c r="F2314" s="181" t="e">
        <f>SUM(C2314:E2314)</f>
        <v>#REF!</v>
      </c>
      <c r="G2314" s="204"/>
      <c r="H2314" s="36" t="s">
        <v>364</v>
      </c>
      <c r="I2314" s="68" t="e">
        <f>VLOOKUP($A2308,'CBT Wages'!$B$6:$AE$48,28,0)</f>
        <v>#REF!</v>
      </c>
      <c r="J2314" s="205" t="e">
        <f>F2321-I2321</f>
        <v>#REF!</v>
      </c>
      <c r="K2314" s="184"/>
    </row>
    <row r="2315" spans="1:11" x14ac:dyDescent="0.2">
      <c r="A2315" s="46" t="s">
        <v>365</v>
      </c>
      <c r="B2315" s="50" t="e">
        <f>VLOOKUP($A2308,'CBT Wages'!$B$6:$AE$48,17,0)</f>
        <v>#REF!</v>
      </c>
      <c r="C2315" s="51" t="e">
        <f>VLOOKUP($A2308,'CBT Wages'!$B$6:$AE$48,22,0)</f>
        <v>#REF!</v>
      </c>
      <c r="D2315" s="52"/>
      <c r="E2315" s="38"/>
      <c r="F2315" s="181" t="e">
        <f>SUM(C2315:E2315)</f>
        <v>#REF!</v>
      </c>
      <c r="G2315" s="204"/>
      <c r="H2315" s="36" t="s">
        <v>366</v>
      </c>
      <c r="I2315" s="68" t="e">
        <f>VLOOKUP($A2308,'CBT Wages'!$B$6:$AE$48,30,0)</f>
        <v>#REF!</v>
      </c>
      <c r="J2315" s="201" t="s">
        <v>367</v>
      </c>
      <c r="K2315" s="190"/>
    </row>
    <row r="2316" spans="1:11" x14ac:dyDescent="0.2">
      <c r="A2316" s="46" t="s">
        <v>368</v>
      </c>
      <c r="B2316" s="50">
        <v>0</v>
      </c>
      <c r="C2316" s="51">
        <v>0</v>
      </c>
      <c r="D2316" s="52"/>
      <c r="E2316" s="38"/>
      <c r="F2316" s="181">
        <f>SUM(D2316:E2316)</f>
        <v>0</v>
      </c>
      <c r="G2316" s="204"/>
      <c r="H2316" s="36" t="s">
        <v>369</v>
      </c>
      <c r="I2316" s="68"/>
      <c r="J2316" s="198"/>
      <c r="K2316" s="192"/>
    </row>
    <row r="2317" spans="1:11" x14ac:dyDescent="0.2">
      <c r="A2317" s="46" t="s">
        <v>370</v>
      </c>
      <c r="B2317" s="50" t="e">
        <f>VLOOKUP($A2308,'CBT Wages'!$B$6:$AE$48,18,0)</f>
        <v>#REF!</v>
      </c>
      <c r="C2317" s="51" t="e">
        <f>VLOOKUP($A2308,'CBT Wages'!$B$6:$AE$48,23,0)</f>
        <v>#REF!</v>
      </c>
      <c r="D2317" s="52"/>
      <c r="E2317" s="38"/>
      <c r="F2317" s="181" t="e">
        <f>SUM(C2317:E2317)</f>
        <v>#REF!</v>
      </c>
      <c r="G2317" s="204"/>
      <c r="H2317" s="36" t="s">
        <v>371</v>
      </c>
      <c r="I2317" s="68"/>
      <c r="J2317" s="198"/>
      <c r="K2317" s="192"/>
    </row>
    <row r="2318" spans="1:11" x14ac:dyDescent="0.2">
      <c r="A2318" s="46" t="s">
        <v>372</v>
      </c>
      <c r="B2318" s="53">
        <v>0</v>
      </c>
      <c r="C2318" s="51" t="e">
        <f>VLOOKUP($A2308,'CBT Wages'!$B$6:$AE$48,25,0)</f>
        <v>#REF!</v>
      </c>
      <c r="D2318" s="52"/>
      <c r="E2318" s="38"/>
      <c r="F2318" s="181" t="e">
        <f>SUM(C2318:E2318)</f>
        <v>#REF!</v>
      </c>
      <c r="G2318" s="204"/>
      <c r="H2318" s="51"/>
      <c r="I2318" s="68"/>
      <c r="J2318" s="198"/>
      <c r="K2318" s="192"/>
    </row>
    <row r="2319" spans="1:11" x14ac:dyDescent="0.2">
      <c r="A2319" s="46" t="s">
        <v>374</v>
      </c>
      <c r="B2319" s="53">
        <v>0</v>
      </c>
      <c r="C2319" s="51" t="e">
        <f>VLOOKUP($A2308,'CBT Wages'!$B$6:$AE$48,26,0)</f>
        <v>#REF!</v>
      </c>
      <c r="D2319" s="52"/>
      <c r="E2319" s="38"/>
      <c r="F2319" s="181" t="e">
        <f>SUM(C2319:E2319)</f>
        <v>#REF!</v>
      </c>
      <c r="G2319" s="204"/>
      <c r="H2319" s="51"/>
      <c r="I2319" s="68"/>
      <c r="J2319" s="198"/>
      <c r="K2319" s="192"/>
    </row>
    <row r="2320" spans="1:11" x14ac:dyDescent="0.2">
      <c r="A2320" s="54" t="s">
        <v>375</v>
      </c>
      <c r="B2320" s="55"/>
      <c r="C2320" s="185"/>
      <c r="D2320" s="186"/>
      <c r="E2320" s="42"/>
      <c r="F2320" s="185">
        <f>SUM(D2320:E2320)</f>
        <v>0</v>
      </c>
      <c r="G2320" s="208"/>
      <c r="H2320" s="40"/>
      <c r="I2320" s="69"/>
      <c r="J2320" s="212"/>
      <c r="K2320" s="194"/>
    </row>
    <row r="2321" spans="1:11" x14ac:dyDescent="0.2">
      <c r="A2321" s="56" t="s">
        <v>320</v>
      </c>
      <c r="B2321" s="57" t="e">
        <f>SUM(B2313:B2320)</f>
        <v>#REF!</v>
      </c>
      <c r="C2321" s="209" t="e">
        <f>SUM(C2313:D2320)</f>
        <v>#REF!</v>
      </c>
      <c r="D2321" s="210"/>
      <c r="E2321" s="58"/>
      <c r="F2321" s="209" t="e">
        <f>SUM(F2313:F2320)+F2311</f>
        <v>#REF!</v>
      </c>
      <c r="G2321" s="211">
        <f t="shared" ref="G2321" si="136">SUM(G2313:G2320)</f>
        <v>0</v>
      </c>
      <c r="H2321" s="59"/>
      <c r="I2321" s="70" t="e">
        <f>SUM(I2313:I2320)</f>
        <v>#REF!</v>
      </c>
      <c r="J2321" s="57" t="s">
        <v>376</v>
      </c>
      <c r="K2321" s="57" t="e">
        <f>VLOOKUP($A2308,'CBT Wages'!$B$6:$AF$48,6,0)</f>
        <v>#REF!</v>
      </c>
    </row>
    <row r="2323" spans="1:11" ht="15.75" x14ac:dyDescent="0.2">
      <c r="A2323" s="20" t="s">
        <v>337</v>
      </c>
      <c r="B2323" s="21"/>
      <c r="C2323" s="21"/>
      <c r="D2323" s="21"/>
      <c r="E2323" s="167" t="str">
        <f>+$E$1</f>
        <v>Salary Slip Oct 2019</v>
      </c>
      <c r="F2323" s="167"/>
      <c r="G2323" s="167"/>
      <c r="H2323" s="167"/>
      <c r="I2323" s="167"/>
      <c r="J2323" s="167"/>
      <c r="K2323" s="168"/>
    </row>
    <row r="2324" spans="1:11" x14ac:dyDescent="0.2">
      <c r="A2324" s="22"/>
      <c r="C2324" s="23" t="s">
        <v>339</v>
      </c>
      <c r="E2324" s="23"/>
      <c r="F2324" s="23"/>
      <c r="G2324" s="23"/>
      <c r="H2324" s="23"/>
      <c r="I2324" s="23"/>
      <c r="J2324" s="23"/>
      <c r="K2324" s="60"/>
    </row>
    <row r="2325" spans="1:11" x14ac:dyDescent="0.2">
      <c r="A2325" s="24" t="s">
        <v>340</v>
      </c>
      <c r="B2325" s="25" t="s">
        <v>341</v>
      </c>
      <c r="C2325" s="26"/>
      <c r="D2325" s="27" t="s">
        <v>342</v>
      </c>
      <c r="E2325" s="28" t="s">
        <v>343</v>
      </c>
      <c r="F2325" s="28" t="s">
        <v>344</v>
      </c>
      <c r="G2325" s="28" t="s">
        <v>345</v>
      </c>
      <c r="H2325" s="29" t="s">
        <v>346</v>
      </c>
      <c r="I2325" s="61" t="s">
        <v>347</v>
      </c>
      <c r="J2325" s="44"/>
      <c r="K2325" s="62" t="s">
        <v>348</v>
      </c>
    </row>
    <row r="2326" spans="1:11" x14ac:dyDescent="0.2">
      <c r="A2326" s="30" t="e">
        <f>+'CBT Wages'!#REF!</f>
        <v>#REF!</v>
      </c>
      <c r="B2326" s="31" t="e">
        <f>VLOOKUP($A2326,'CBT Wages'!$B$6:$AE$48,8,0)</f>
        <v>#REF!</v>
      </c>
      <c r="C2326" s="26"/>
      <c r="D2326" s="31" t="e">
        <f>VLOOKUP($A2326,'CBT Wages'!$B$6:$AE$48,9,0)</f>
        <v>#REF!</v>
      </c>
      <c r="E2326" s="31" t="e">
        <f>VLOOKUP($A2326,'CBT Wages'!$B$6:$AE$48,10,0)</f>
        <v>#REF!</v>
      </c>
      <c r="F2326" s="31" t="e">
        <f>VLOOKUP($A2326,'CBT Wages'!$B$6:$AE$48,14,0)</f>
        <v>#REF!</v>
      </c>
      <c r="G2326" s="32" t="e">
        <f>VLOOKUP($A2326,'CBT Wages'!$B$6:$AE$48,5,0)</f>
        <v>#REF!</v>
      </c>
      <c r="H2326" s="33" t="s">
        <v>349</v>
      </c>
      <c r="I2326" s="64">
        <v>0</v>
      </c>
      <c r="J2326" s="65"/>
      <c r="K2326" s="64">
        <v>0</v>
      </c>
    </row>
    <row r="2327" spans="1:11" x14ac:dyDescent="0.2">
      <c r="A2327" s="34" t="s">
        <v>350</v>
      </c>
      <c r="B2327" s="31" t="e">
        <f>VLOOKUP($A2326,'CBT Wages'!$B$6:$AE$48,3,0)</f>
        <v>#REF!</v>
      </c>
      <c r="C2327" s="21"/>
      <c r="D2327" s="21"/>
      <c r="E2327" s="35"/>
      <c r="F2327" s="35"/>
      <c r="G2327" s="35"/>
      <c r="H2327" s="213" t="s">
        <v>351</v>
      </c>
      <c r="I2327" s="187">
        <v>0</v>
      </c>
      <c r="J2327" s="206"/>
      <c r="K2327" s="187">
        <v>0</v>
      </c>
    </row>
    <row r="2328" spans="1:11" x14ac:dyDescent="0.2">
      <c r="A2328" s="36" t="s">
        <v>352</v>
      </c>
      <c r="B2328" s="27" t="e">
        <f>VLOOKUP($A2326,'CBT Wages'!$B$6:$AE$48,4,0)</f>
        <v>#REF!</v>
      </c>
      <c r="C2328" s="21"/>
      <c r="D2328" s="21"/>
      <c r="E2328" s="28" t="s">
        <v>322</v>
      </c>
      <c r="F2328" s="37" t="e">
        <f>VLOOKUP($A2326,'CBT OT'!$B$6:$O$429,9,0)</f>
        <v>#REF!</v>
      </c>
      <c r="G2328" s="38"/>
      <c r="H2328" s="194"/>
      <c r="I2328" s="188"/>
      <c r="J2328" s="207"/>
      <c r="K2328" s="188"/>
    </row>
    <row r="2329" spans="1:11" x14ac:dyDescent="0.2">
      <c r="A2329" s="39" t="s">
        <v>353</v>
      </c>
      <c r="B2329" s="40" t="e">
        <f>VLOOKUP($A2326,'CBT Wages'!$B$6:$AR$48,44,0)</f>
        <v>#REF!</v>
      </c>
      <c r="C2329" s="41"/>
      <c r="D2329" s="41"/>
      <c r="E2329" s="35" t="s">
        <v>354</v>
      </c>
      <c r="F2329" s="37" t="e">
        <f>VLOOKUP($A2326,'CBT OT'!$B$6:$V$429,16,0)</f>
        <v>#REF!</v>
      </c>
      <c r="G2329" s="42"/>
      <c r="H2329" s="43" t="s">
        <v>355</v>
      </c>
      <c r="I2329" s="66">
        <v>0</v>
      </c>
      <c r="J2329" s="67"/>
      <c r="K2329" s="66">
        <v>0</v>
      </c>
    </row>
    <row r="2330" spans="1:11" x14ac:dyDescent="0.2">
      <c r="A2330" s="169" t="s">
        <v>356</v>
      </c>
      <c r="B2330" s="197"/>
      <c r="C2330" s="198" t="s">
        <v>357</v>
      </c>
      <c r="D2330" s="192"/>
      <c r="E2330" s="45"/>
      <c r="F2330" s="199" t="s">
        <v>358</v>
      </c>
      <c r="G2330" s="192"/>
      <c r="H2330" s="200" t="s">
        <v>359</v>
      </c>
      <c r="I2330" s="201"/>
      <c r="J2330" s="175" t="s">
        <v>360</v>
      </c>
      <c r="K2330" s="176"/>
    </row>
    <row r="2331" spans="1:11" x14ac:dyDescent="0.2">
      <c r="A2331" s="46" t="s">
        <v>361</v>
      </c>
      <c r="B2331" s="47" t="e">
        <f>VLOOKUP($A2326,'CBT Wages'!$B$6:$AE$48,15,0)</f>
        <v>#REF!</v>
      </c>
      <c r="C2331" s="31" t="e">
        <f>VLOOKUP($A2326,'CBT Wages'!$B$6:$AE$48,20,0)</f>
        <v>#REF!</v>
      </c>
      <c r="D2331" s="48"/>
      <c r="E2331" s="49"/>
      <c r="F2331" s="177" t="e">
        <f>SUM(C2331:E2331)</f>
        <v>#REF!</v>
      </c>
      <c r="G2331" s="202"/>
      <c r="H2331" s="34" t="s">
        <v>362</v>
      </c>
      <c r="I2331" s="26" t="e">
        <f>VLOOKUP($A2326,'CBT Wages'!$B$6:$AE$48,29,0)</f>
        <v>#REF!</v>
      </c>
      <c r="J2331" s="203"/>
      <c r="K2331" s="180"/>
    </row>
    <row r="2332" spans="1:11" ht="14.25" x14ac:dyDescent="0.2">
      <c r="A2332" s="46" t="s">
        <v>363</v>
      </c>
      <c r="B2332" s="50" t="e">
        <f>VLOOKUP($A2326,'CBT Wages'!$B$6:$AE$48,16,0)</f>
        <v>#REF!</v>
      </c>
      <c r="C2332" s="51" t="e">
        <f>VLOOKUP($A2326,'CBT Wages'!$B$6:$AE$48,21,0)</f>
        <v>#REF!</v>
      </c>
      <c r="D2332" s="52"/>
      <c r="E2332" s="38"/>
      <c r="F2332" s="181" t="e">
        <f>SUM(C2332:E2332)</f>
        <v>#REF!</v>
      </c>
      <c r="G2332" s="204"/>
      <c r="H2332" s="36" t="s">
        <v>364</v>
      </c>
      <c r="I2332" s="68" t="e">
        <f>VLOOKUP($A2326,'CBT Wages'!$B$6:$AE$48,28,0)</f>
        <v>#REF!</v>
      </c>
      <c r="J2332" s="205" t="e">
        <f>F2339-I2339</f>
        <v>#REF!</v>
      </c>
      <c r="K2332" s="184"/>
    </row>
    <row r="2333" spans="1:11" x14ac:dyDescent="0.2">
      <c r="A2333" s="46" t="s">
        <v>365</v>
      </c>
      <c r="B2333" s="50" t="e">
        <f>VLOOKUP($A2326,'CBT Wages'!$B$6:$AE$48,17,0)</f>
        <v>#REF!</v>
      </c>
      <c r="C2333" s="51" t="e">
        <f>VLOOKUP($A2326,'CBT Wages'!$B$6:$AE$48,22,0)</f>
        <v>#REF!</v>
      </c>
      <c r="D2333" s="52"/>
      <c r="E2333" s="38"/>
      <c r="F2333" s="181" t="e">
        <f>SUM(C2333:E2333)</f>
        <v>#REF!</v>
      </c>
      <c r="G2333" s="204"/>
      <c r="H2333" s="36" t="s">
        <v>366</v>
      </c>
      <c r="I2333" s="68" t="e">
        <f>VLOOKUP($A2326,'CBT Wages'!$B$6:$AE$48,30,0)</f>
        <v>#REF!</v>
      </c>
      <c r="J2333" s="201" t="s">
        <v>367</v>
      </c>
      <c r="K2333" s="190"/>
    </row>
    <row r="2334" spans="1:11" x14ac:dyDescent="0.2">
      <c r="A2334" s="46" t="s">
        <v>368</v>
      </c>
      <c r="B2334" s="50">
        <v>0</v>
      </c>
      <c r="C2334" s="51">
        <v>0</v>
      </c>
      <c r="D2334" s="52"/>
      <c r="E2334" s="38"/>
      <c r="F2334" s="181">
        <f>SUM(D2334:E2334)</f>
        <v>0</v>
      </c>
      <c r="G2334" s="204"/>
      <c r="H2334" s="36" t="s">
        <v>369</v>
      </c>
      <c r="I2334" s="68"/>
      <c r="J2334" s="198"/>
      <c r="K2334" s="192"/>
    </row>
    <row r="2335" spans="1:11" x14ac:dyDescent="0.2">
      <c r="A2335" s="46" t="s">
        <v>370</v>
      </c>
      <c r="B2335" s="50" t="e">
        <f>VLOOKUP($A2326,'CBT Wages'!$B$6:$AE$48,18,0)</f>
        <v>#REF!</v>
      </c>
      <c r="C2335" s="51" t="e">
        <f>VLOOKUP($A2326,'CBT Wages'!$B$6:$AE$48,23,0)</f>
        <v>#REF!</v>
      </c>
      <c r="D2335" s="52"/>
      <c r="E2335" s="38"/>
      <c r="F2335" s="181" t="e">
        <f>SUM(C2335:E2335)</f>
        <v>#REF!</v>
      </c>
      <c r="G2335" s="204"/>
      <c r="H2335" s="36" t="s">
        <v>371</v>
      </c>
      <c r="I2335" s="68"/>
      <c r="J2335" s="198"/>
      <c r="K2335" s="192"/>
    </row>
    <row r="2336" spans="1:11" x14ac:dyDescent="0.2">
      <c r="A2336" s="46" t="s">
        <v>372</v>
      </c>
      <c r="B2336" s="53">
        <v>0</v>
      </c>
      <c r="C2336" s="51" t="e">
        <f>VLOOKUP($A2326,'CBT Wages'!$B$6:$AE$48,25,0)</f>
        <v>#REF!</v>
      </c>
      <c r="D2336" s="52"/>
      <c r="E2336" s="38"/>
      <c r="F2336" s="181" t="e">
        <f>SUM(C2336:E2336)</f>
        <v>#REF!</v>
      </c>
      <c r="G2336" s="204"/>
      <c r="H2336" s="51"/>
      <c r="I2336" s="68"/>
      <c r="J2336" s="198"/>
      <c r="K2336" s="192"/>
    </row>
    <row r="2337" spans="1:11" x14ac:dyDescent="0.2">
      <c r="A2337" s="46" t="s">
        <v>374</v>
      </c>
      <c r="B2337" s="53">
        <v>0</v>
      </c>
      <c r="C2337" s="51" t="e">
        <f>VLOOKUP($A2326,'CBT Wages'!$B$6:$AE$48,26,0)</f>
        <v>#REF!</v>
      </c>
      <c r="D2337" s="52"/>
      <c r="E2337" s="38"/>
      <c r="F2337" s="181" t="e">
        <f>SUM(C2337:E2337)</f>
        <v>#REF!</v>
      </c>
      <c r="G2337" s="204"/>
      <c r="H2337" s="51"/>
      <c r="I2337" s="68"/>
      <c r="J2337" s="198"/>
      <c r="K2337" s="192"/>
    </row>
    <row r="2338" spans="1:11" x14ac:dyDescent="0.2">
      <c r="A2338" s="54" t="s">
        <v>375</v>
      </c>
      <c r="B2338" s="55"/>
      <c r="C2338" s="185"/>
      <c r="D2338" s="186"/>
      <c r="E2338" s="42"/>
      <c r="F2338" s="185">
        <f>SUM(D2338:E2338)</f>
        <v>0</v>
      </c>
      <c r="G2338" s="208"/>
      <c r="H2338" s="40"/>
      <c r="I2338" s="69"/>
      <c r="J2338" s="212"/>
      <c r="K2338" s="194"/>
    </row>
    <row r="2339" spans="1:11" x14ac:dyDescent="0.2">
      <c r="A2339" s="56" t="s">
        <v>320</v>
      </c>
      <c r="B2339" s="57" t="e">
        <f>SUM(B2331:B2338)</f>
        <v>#REF!</v>
      </c>
      <c r="C2339" s="209" t="e">
        <f>SUM(C2331:D2338)</f>
        <v>#REF!</v>
      </c>
      <c r="D2339" s="210"/>
      <c r="E2339" s="58"/>
      <c r="F2339" s="209" t="e">
        <f>SUM(F2331:F2338)+F2329</f>
        <v>#REF!</v>
      </c>
      <c r="G2339" s="211">
        <f t="shared" ref="G2339" si="137">SUM(G2331:G2338)</f>
        <v>0</v>
      </c>
      <c r="H2339" s="59"/>
      <c r="I2339" s="70" t="e">
        <f>SUM(I2331:I2338)</f>
        <v>#REF!</v>
      </c>
      <c r="J2339" s="57" t="s">
        <v>376</v>
      </c>
      <c r="K2339" s="57" t="e">
        <f>VLOOKUP($A2326,'CBT Wages'!$B$6:$AF$48,6,0)</f>
        <v>#REF!</v>
      </c>
    </row>
    <row r="2341" spans="1:11" ht="15.75" x14ac:dyDescent="0.2">
      <c r="A2341" s="20" t="s">
        <v>337</v>
      </c>
      <c r="B2341" s="21"/>
      <c r="C2341" s="21"/>
      <c r="D2341" s="21"/>
      <c r="E2341" s="167" t="str">
        <f>+$E$1</f>
        <v>Salary Slip Oct 2019</v>
      </c>
      <c r="F2341" s="167"/>
      <c r="G2341" s="167"/>
      <c r="H2341" s="167"/>
      <c r="I2341" s="167"/>
      <c r="J2341" s="167"/>
      <c r="K2341" s="168"/>
    </row>
    <row r="2342" spans="1:11" x14ac:dyDescent="0.2">
      <c r="A2342" s="22"/>
      <c r="C2342" s="23" t="s">
        <v>339</v>
      </c>
      <c r="E2342" s="23"/>
      <c r="F2342" s="23"/>
      <c r="G2342" s="23"/>
      <c r="H2342" s="23"/>
      <c r="I2342" s="23"/>
      <c r="J2342" s="23"/>
      <c r="K2342" s="60"/>
    </row>
    <row r="2343" spans="1:11" x14ac:dyDescent="0.2">
      <c r="A2343" s="24" t="s">
        <v>340</v>
      </c>
      <c r="B2343" s="25" t="s">
        <v>341</v>
      </c>
      <c r="C2343" s="26"/>
      <c r="D2343" s="27" t="s">
        <v>342</v>
      </c>
      <c r="E2343" s="28" t="s">
        <v>343</v>
      </c>
      <c r="F2343" s="28" t="s">
        <v>344</v>
      </c>
      <c r="G2343" s="28" t="s">
        <v>345</v>
      </c>
      <c r="H2343" s="29" t="s">
        <v>346</v>
      </c>
      <c r="I2343" s="61" t="s">
        <v>347</v>
      </c>
      <c r="J2343" s="44"/>
      <c r="K2343" s="62" t="s">
        <v>348</v>
      </c>
    </row>
    <row r="2344" spans="1:11" x14ac:dyDescent="0.2">
      <c r="A2344" s="30" t="e">
        <f>+'CBT Wages'!#REF!</f>
        <v>#REF!</v>
      </c>
      <c r="B2344" s="31" t="e">
        <f>VLOOKUP($A2344,'CBT Wages'!$B$6:$AE$48,8,0)</f>
        <v>#REF!</v>
      </c>
      <c r="C2344" s="26"/>
      <c r="D2344" s="31" t="e">
        <f>VLOOKUP($A2344,'CBT Wages'!$B$6:$AE$48,9,0)</f>
        <v>#REF!</v>
      </c>
      <c r="E2344" s="31" t="e">
        <f>VLOOKUP($A2344,'CBT Wages'!$B$6:$AE$48,10,0)</f>
        <v>#REF!</v>
      </c>
      <c r="F2344" s="31" t="e">
        <f>VLOOKUP($A2344,'CBT Wages'!$B$6:$AE$48,14,0)</f>
        <v>#REF!</v>
      </c>
      <c r="G2344" s="32" t="e">
        <f>VLOOKUP($A2344,'CBT Wages'!$B$6:$AE$48,5,0)</f>
        <v>#REF!</v>
      </c>
      <c r="H2344" s="33" t="s">
        <v>349</v>
      </c>
      <c r="I2344" s="64">
        <v>0</v>
      </c>
      <c r="J2344" s="65"/>
      <c r="K2344" s="64">
        <v>0</v>
      </c>
    </row>
    <row r="2345" spans="1:11" x14ac:dyDescent="0.2">
      <c r="A2345" s="34" t="s">
        <v>350</v>
      </c>
      <c r="B2345" s="31" t="e">
        <f>VLOOKUP($A2344,'CBT Wages'!$B$6:$AE$48,3,0)</f>
        <v>#REF!</v>
      </c>
      <c r="C2345" s="21"/>
      <c r="D2345" s="21"/>
      <c r="E2345" s="35"/>
      <c r="F2345" s="35"/>
      <c r="G2345" s="35"/>
      <c r="H2345" s="213" t="s">
        <v>351</v>
      </c>
      <c r="I2345" s="187">
        <v>0</v>
      </c>
      <c r="J2345" s="206"/>
      <c r="K2345" s="187">
        <v>0</v>
      </c>
    </row>
    <row r="2346" spans="1:11" x14ac:dyDescent="0.2">
      <c r="A2346" s="36" t="s">
        <v>352</v>
      </c>
      <c r="B2346" s="27" t="e">
        <f>VLOOKUP($A2344,'CBT Wages'!$B$6:$AE$48,4,0)</f>
        <v>#REF!</v>
      </c>
      <c r="C2346" s="21"/>
      <c r="D2346" s="21"/>
      <c r="E2346" s="28" t="s">
        <v>322</v>
      </c>
      <c r="F2346" s="37" t="e">
        <f>VLOOKUP($A2344,'CBT OT'!$B$6:$O$429,9,0)</f>
        <v>#REF!</v>
      </c>
      <c r="G2346" s="38"/>
      <c r="H2346" s="194"/>
      <c r="I2346" s="188"/>
      <c r="J2346" s="207"/>
      <c r="K2346" s="188"/>
    </row>
    <row r="2347" spans="1:11" x14ac:dyDescent="0.2">
      <c r="A2347" s="39" t="s">
        <v>353</v>
      </c>
      <c r="B2347" s="40" t="e">
        <f>VLOOKUP($A2344,'CBT Wages'!$B$6:$AR$48,44,0)</f>
        <v>#REF!</v>
      </c>
      <c r="C2347" s="41"/>
      <c r="D2347" s="41"/>
      <c r="E2347" s="35" t="s">
        <v>354</v>
      </c>
      <c r="F2347" s="37" t="e">
        <f>VLOOKUP($A2344,'CBT OT'!$B$6:$V$429,16,0)</f>
        <v>#REF!</v>
      </c>
      <c r="G2347" s="42"/>
      <c r="H2347" s="43" t="s">
        <v>355</v>
      </c>
      <c r="I2347" s="66">
        <v>0</v>
      </c>
      <c r="J2347" s="67"/>
      <c r="K2347" s="66">
        <v>0</v>
      </c>
    </row>
    <row r="2348" spans="1:11" x14ac:dyDescent="0.2">
      <c r="A2348" s="169" t="s">
        <v>356</v>
      </c>
      <c r="B2348" s="197"/>
      <c r="C2348" s="198" t="s">
        <v>357</v>
      </c>
      <c r="D2348" s="192"/>
      <c r="E2348" s="45"/>
      <c r="F2348" s="199" t="s">
        <v>358</v>
      </c>
      <c r="G2348" s="192"/>
      <c r="H2348" s="200" t="s">
        <v>359</v>
      </c>
      <c r="I2348" s="201"/>
      <c r="J2348" s="175" t="s">
        <v>360</v>
      </c>
      <c r="K2348" s="176"/>
    </row>
    <row r="2349" spans="1:11" x14ac:dyDescent="0.2">
      <c r="A2349" s="46" t="s">
        <v>361</v>
      </c>
      <c r="B2349" s="47" t="e">
        <f>VLOOKUP($A2344,'CBT Wages'!$B$6:$AE$48,15,0)</f>
        <v>#REF!</v>
      </c>
      <c r="C2349" s="31" t="e">
        <f>VLOOKUP($A2344,'CBT Wages'!$B$6:$AE$48,20,0)</f>
        <v>#REF!</v>
      </c>
      <c r="D2349" s="48"/>
      <c r="E2349" s="49"/>
      <c r="F2349" s="177" t="e">
        <f>SUM(C2349:E2349)</f>
        <v>#REF!</v>
      </c>
      <c r="G2349" s="202"/>
      <c r="H2349" s="34" t="s">
        <v>362</v>
      </c>
      <c r="I2349" s="26" t="e">
        <f>VLOOKUP($A2344,'CBT Wages'!$B$6:$AE$48,29,0)</f>
        <v>#REF!</v>
      </c>
      <c r="J2349" s="203"/>
      <c r="K2349" s="180"/>
    </row>
    <row r="2350" spans="1:11" ht="14.25" x14ac:dyDescent="0.2">
      <c r="A2350" s="46" t="s">
        <v>363</v>
      </c>
      <c r="B2350" s="50" t="e">
        <f>VLOOKUP($A2344,'CBT Wages'!$B$6:$AE$48,16,0)</f>
        <v>#REF!</v>
      </c>
      <c r="C2350" s="51" t="e">
        <f>VLOOKUP($A2344,'CBT Wages'!$B$6:$AE$48,21,0)</f>
        <v>#REF!</v>
      </c>
      <c r="D2350" s="52"/>
      <c r="E2350" s="38"/>
      <c r="F2350" s="181" t="e">
        <f>SUM(C2350:E2350)</f>
        <v>#REF!</v>
      </c>
      <c r="G2350" s="204"/>
      <c r="H2350" s="36" t="s">
        <v>364</v>
      </c>
      <c r="I2350" s="68" t="e">
        <f>VLOOKUP($A2344,'CBT Wages'!$B$6:$AE$48,28,0)</f>
        <v>#REF!</v>
      </c>
      <c r="J2350" s="205" t="e">
        <f>F2357-I2357</f>
        <v>#REF!</v>
      </c>
      <c r="K2350" s="184"/>
    </row>
    <row r="2351" spans="1:11" x14ac:dyDescent="0.2">
      <c r="A2351" s="46" t="s">
        <v>365</v>
      </c>
      <c r="B2351" s="50" t="e">
        <f>VLOOKUP($A2344,'CBT Wages'!$B$6:$AE$48,17,0)</f>
        <v>#REF!</v>
      </c>
      <c r="C2351" s="51" t="e">
        <f>VLOOKUP($A2344,'CBT Wages'!$B$6:$AE$48,22,0)</f>
        <v>#REF!</v>
      </c>
      <c r="D2351" s="52"/>
      <c r="E2351" s="38"/>
      <c r="F2351" s="181" t="e">
        <f>SUM(C2351:E2351)</f>
        <v>#REF!</v>
      </c>
      <c r="G2351" s="204"/>
      <c r="H2351" s="36" t="s">
        <v>366</v>
      </c>
      <c r="I2351" s="68" t="e">
        <f>VLOOKUP($A2344,'CBT Wages'!$B$6:$AE$48,30,0)</f>
        <v>#REF!</v>
      </c>
      <c r="J2351" s="201" t="s">
        <v>367</v>
      </c>
      <c r="K2351" s="190"/>
    </row>
    <row r="2352" spans="1:11" x14ac:dyDescent="0.2">
      <c r="A2352" s="46" t="s">
        <v>368</v>
      </c>
      <c r="B2352" s="50">
        <v>0</v>
      </c>
      <c r="C2352" s="51">
        <v>0</v>
      </c>
      <c r="D2352" s="52"/>
      <c r="E2352" s="38"/>
      <c r="F2352" s="181">
        <f>SUM(D2352:E2352)</f>
        <v>0</v>
      </c>
      <c r="G2352" s="204"/>
      <c r="H2352" s="36" t="s">
        <v>369</v>
      </c>
      <c r="I2352" s="68"/>
      <c r="J2352" s="198"/>
      <c r="K2352" s="192"/>
    </row>
    <row r="2353" spans="1:11" x14ac:dyDescent="0.2">
      <c r="A2353" s="46" t="s">
        <v>370</v>
      </c>
      <c r="B2353" s="50" t="e">
        <f>VLOOKUP($A2344,'CBT Wages'!$B$6:$AE$48,18,0)</f>
        <v>#REF!</v>
      </c>
      <c r="C2353" s="51" t="e">
        <f>VLOOKUP($A2344,'CBT Wages'!$B$6:$AE$48,23,0)</f>
        <v>#REF!</v>
      </c>
      <c r="D2353" s="52"/>
      <c r="E2353" s="38"/>
      <c r="F2353" s="181" t="e">
        <f>SUM(C2353:E2353)</f>
        <v>#REF!</v>
      </c>
      <c r="G2353" s="204"/>
      <c r="H2353" s="36" t="s">
        <v>371</v>
      </c>
      <c r="I2353" s="68"/>
      <c r="J2353" s="198"/>
      <c r="K2353" s="192"/>
    </row>
    <row r="2354" spans="1:11" x14ac:dyDescent="0.2">
      <c r="A2354" s="46" t="s">
        <v>372</v>
      </c>
      <c r="B2354" s="53">
        <v>0</v>
      </c>
      <c r="C2354" s="51" t="e">
        <f>VLOOKUP($A2344,'CBT Wages'!$B$6:$AE$48,25,0)</f>
        <v>#REF!</v>
      </c>
      <c r="D2354" s="52"/>
      <c r="E2354" s="38"/>
      <c r="F2354" s="181" t="e">
        <f>SUM(C2354:E2354)</f>
        <v>#REF!</v>
      </c>
      <c r="G2354" s="204"/>
      <c r="H2354" s="51"/>
      <c r="I2354" s="68"/>
      <c r="J2354" s="198"/>
      <c r="K2354" s="192"/>
    </row>
    <row r="2355" spans="1:11" x14ac:dyDescent="0.2">
      <c r="A2355" s="46" t="s">
        <v>374</v>
      </c>
      <c r="B2355" s="53">
        <v>0</v>
      </c>
      <c r="C2355" s="51" t="e">
        <f>VLOOKUP($A2344,'CBT Wages'!$B$6:$AE$48,26,0)</f>
        <v>#REF!</v>
      </c>
      <c r="D2355" s="52"/>
      <c r="E2355" s="38"/>
      <c r="F2355" s="181" t="e">
        <f>SUM(C2355:E2355)</f>
        <v>#REF!</v>
      </c>
      <c r="G2355" s="204"/>
      <c r="H2355" s="51"/>
      <c r="I2355" s="68"/>
      <c r="J2355" s="198"/>
      <c r="K2355" s="192"/>
    </row>
    <row r="2356" spans="1:11" x14ac:dyDescent="0.2">
      <c r="A2356" s="54" t="s">
        <v>375</v>
      </c>
      <c r="B2356" s="55"/>
      <c r="C2356" s="185"/>
      <c r="D2356" s="186"/>
      <c r="E2356" s="42"/>
      <c r="F2356" s="185">
        <f>SUM(D2356:E2356)</f>
        <v>0</v>
      </c>
      <c r="G2356" s="208"/>
      <c r="H2356" s="40"/>
      <c r="I2356" s="69"/>
      <c r="J2356" s="212"/>
      <c r="K2356" s="194"/>
    </row>
    <row r="2357" spans="1:11" x14ac:dyDescent="0.2">
      <c r="A2357" s="56" t="s">
        <v>320</v>
      </c>
      <c r="B2357" s="57" t="e">
        <f>SUM(B2349:B2356)</f>
        <v>#REF!</v>
      </c>
      <c r="C2357" s="209" t="e">
        <f>SUM(C2349:D2356)</f>
        <v>#REF!</v>
      </c>
      <c r="D2357" s="210"/>
      <c r="E2357" s="58"/>
      <c r="F2357" s="209" t="e">
        <f>SUM(F2349:F2356)+F2347</f>
        <v>#REF!</v>
      </c>
      <c r="G2357" s="211">
        <f t="shared" ref="G2357" si="138">SUM(G2349:G2356)</f>
        <v>0</v>
      </c>
      <c r="H2357" s="59"/>
      <c r="I2357" s="70" t="e">
        <f>SUM(I2349:I2356)</f>
        <v>#REF!</v>
      </c>
      <c r="J2357" s="57" t="s">
        <v>376</v>
      </c>
      <c r="K2357" s="57" t="e">
        <f>VLOOKUP($A2344,'CBT Wages'!$B$6:$AF$48,6,0)</f>
        <v>#REF!</v>
      </c>
    </row>
    <row r="2359" spans="1:11" ht="15.75" x14ac:dyDescent="0.2">
      <c r="A2359" s="20" t="s">
        <v>337</v>
      </c>
      <c r="B2359" s="21"/>
      <c r="C2359" s="21"/>
      <c r="D2359" s="21"/>
      <c r="E2359" s="167" t="str">
        <f>+$E$1</f>
        <v>Salary Slip Oct 2019</v>
      </c>
      <c r="F2359" s="167"/>
      <c r="G2359" s="167"/>
      <c r="H2359" s="167"/>
      <c r="I2359" s="167"/>
      <c r="J2359" s="167"/>
      <c r="K2359" s="168"/>
    </row>
    <row r="2360" spans="1:11" x14ac:dyDescent="0.2">
      <c r="A2360" s="22"/>
      <c r="C2360" s="23" t="s">
        <v>339</v>
      </c>
      <c r="E2360" s="23"/>
      <c r="F2360" s="23"/>
      <c r="G2360" s="23"/>
      <c r="H2360" s="23"/>
      <c r="I2360" s="23"/>
      <c r="J2360" s="23"/>
      <c r="K2360" s="60"/>
    </row>
    <row r="2361" spans="1:11" x14ac:dyDescent="0.2">
      <c r="A2361" s="24" t="s">
        <v>340</v>
      </c>
      <c r="B2361" s="25" t="s">
        <v>341</v>
      </c>
      <c r="C2361" s="26"/>
      <c r="D2361" s="27" t="s">
        <v>342</v>
      </c>
      <c r="E2361" s="28" t="s">
        <v>343</v>
      </c>
      <c r="F2361" s="28" t="s">
        <v>344</v>
      </c>
      <c r="G2361" s="28" t="s">
        <v>345</v>
      </c>
      <c r="H2361" s="29" t="s">
        <v>346</v>
      </c>
      <c r="I2361" s="61" t="s">
        <v>347</v>
      </c>
      <c r="J2361" s="44"/>
      <c r="K2361" s="62" t="s">
        <v>348</v>
      </c>
    </row>
    <row r="2362" spans="1:11" x14ac:dyDescent="0.2">
      <c r="A2362" s="30" t="e">
        <f>+'CBT Wages'!#REF!</f>
        <v>#REF!</v>
      </c>
      <c r="B2362" s="31" t="e">
        <f>VLOOKUP($A2362,'CBT Wages'!$B$6:$AE$48,8,0)</f>
        <v>#REF!</v>
      </c>
      <c r="C2362" s="26"/>
      <c r="D2362" s="31" t="e">
        <f>VLOOKUP($A2362,'CBT Wages'!$B$6:$AE$48,9,0)</f>
        <v>#REF!</v>
      </c>
      <c r="E2362" s="31" t="e">
        <f>VLOOKUP($A2362,'CBT Wages'!$B$6:$AE$48,10,0)</f>
        <v>#REF!</v>
      </c>
      <c r="F2362" s="31" t="e">
        <f>VLOOKUP($A2362,'CBT Wages'!$B$6:$AE$48,14,0)</f>
        <v>#REF!</v>
      </c>
      <c r="G2362" s="32" t="e">
        <f>VLOOKUP($A2362,'CBT Wages'!$B$6:$AE$48,5,0)</f>
        <v>#REF!</v>
      </c>
      <c r="H2362" s="33" t="s">
        <v>349</v>
      </c>
      <c r="I2362" s="64">
        <v>0</v>
      </c>
      <c r="J2362" s="65"/>
      <c r="K2362" s="64">
        <v>0</v>
      </c>
    </row>
    <row r="2363" spans="1:11" x14ac:dyDescent="0.2">
      <c r="A2363" s="34" t="s">
        <v>350</v>
      </c>
      <c r="B2363" s="31" t="e">
        <f>VLOOKUP($A2362,'CBT Wages'!$B$6:$AE$48,3,0)</f>
        <v>#REF!</v>
      </c>
      <c r="C2363" s="21"/>
      <c r="D2363" s="21"/>
      <c r="E2363" s="35"/>
      <c r="F2363" s="35"/>
      <c r="G2363" s="35"/>
      <c r="H2363" s="213" t="s">
        <v>351</v>
      </c>
      <c r="I2363" s="187">
        <v>0</v>
      </c>
      <c r="J2363" s="206"/>
      <c r="K2363" s="187">
        <v>0</v>
      </c>
    </row>
    <row r="2364" spans="1:11" x14ac:dyDescent="0.2">
      <c r="A2364" s="36" t="s">
        <v>352</v>
      </c>
      <c r="B2364" s="27" t="e">
        <f>VLOOKUP($A2362,'CBT Wages'!$B$6:$AE$48,4,0)</f>
        <v>#REF!</v>
      </c>
      <c r="C2364" s="21"/>
      <c r="D2364" s="21"/>
      <c r="E2364" s="28" t="s">
        <v>322</v>
      </c>
      <c r="F2364" s="37" t="e">
        <f>VLOOKUP($A2362,'CBT OT'!$B$6:$O$429,9,0)</f>
        <v>#REF!</v>
      </c>
      <c r="G2364" s="38"/>
      <c r="H2364" s="194"/>
      <c r="I2364" s="188"/>
      <c r="J2364" s="207"/>
      <c r="K2364" s="188"/>
    </row>
    <row r="2365" spans="1:11" x14ac:dyDescent="0.2">
      <c r="A2365" s="39" t="s">
        <v>353</v>
      </c>
      <c r="B2365" s="40" t="e">
        <f>VLOOKUP($A2362,'CBT Wages'!$B$6:$AR$48,44,0)</f>
        <v>#REF!</v>
      </c>
      <c r="C2365" s="41"/>
      <c r="D2365" s="41"/>
      <c r="E2365" s="35" t="s">
        <v>354</v>
      </c>
      <c r="F2365" s="37" t="e">
        <f>VLOOKUP($A2362,'CBT OT'!$B$6:$V$429,16,0)</f>
        <v>#REF!</v>
      </c>
      <c r="G2365" s="42"/>
      <c r="H2365" s="43" t="s">
        <v>355</v>
      </c>
      <c r="I2365" s="66">
        <v>0</v>
      </c>
      <c r="J2365" s="67"/>
      <c r="K2365" s="66">
        <v>0</v>
      </c>
    </row>
    <row r="2366" spans="1:11" x14ac:dyDescent="0.2">
      <c r="A2366" s="169" t="s">
        <v>356</v>
      </c>
      <c r="B2366" s="197"/>
      <c r="C2366" s="198" t="s">
        <v>357</v>
      </c>
      <c r="D2366" s="192"/>
      <c r="E2366" s="45"/>
      <c r="F2366" s="199" t="s">
        <v>358</v>
      </c>
      <c r="G2366" s="192"/>
      <c r="H2366" s="200" t="s">
        <v>359</v>
      </c>
      <c r="I2366" s="201"/>
      <c r="J2366" s="175" t="s">
        <v>360</v>
      </c>
      <c r="K2366" s="176"/>
    </row>
    <row r="2367" spans="1:11" x14ac:dyDescent="0.2">
      <c r="A2367" s="46" t="s">
        <v>361</v>
      </c>
      <c r="B2367" s="47" t="e">
        <f>VLOOKUP($A2362,'CBT Wages'!$B$6:$AE$48,15,0)</f>
        <v>#REF!</v>
      </c>
      <c r="C2367" s="31" t="e">
        <f>VLOOKUP($A2362,'CBT Wages'!$B$6:$AE$48,20,0)</f>
        <v>#REF!</v>
      </c>
      <c r="D2367" s="48"/>
      <c r="E2367" s="49"/>
      <c r="F2367" s="177" t="e">
        <f>SUM(C2367:E2367)</f>
        <v>#REF!</v>
      </c>
      <c r="G2367" s="202"/>
      <c r="H2367" s="34" t="s">
        <v>362</v>
      </c>
      <c r="I2367" s="26" t="e">
        <f>VLOOKUP($A2362,'CBT Wages'!$B$6:$AE$48,29,0)</f>
        <v>#REF!</v>
      </c>
      <c r="J2367" s="203"/>
      <c r="K2367" s="180"/>
    </row>
    <row r="2368" spans="1:11" ht="14.25" x14ac:dyDescent="0.2">
      <c r="A2368" s="46" t="s">
        <v>363</v>
      </c>
      <c r="B2368" s="50" t="e">
        <f>VLOOKUP($A2362,'CBT Wages'!$B$6:$AE$48,16,0)</f>
        <v>#REF!</v>
      </c>
      <c r="C2368" s="51" t="e">
        <f>VLOOKUP($A2362,'CBT Wages'!$B$6:$AE$48,21,0)</f>
        <v>#REF!</v>
      </c>
      <c r="D2368" s="52"/>
      <c r="E2368" s="38"/>
      <c r="F2368" s="181" t="e">
        <f>SUM(C2368:E2368)</f>
        <v>#REF!</v>
      </c>
      <c r="G2368" s="204"/>
      <c r="H2368" s="36" t="s">
        <v>364</v>
      </c>
      <c r="I2368" s="68" t="e">
        <f>VLOOKUP($A2362,'CBT Wages'!$B$6:$AE$48,28,0)</f>
        <v>#REF!</v>
      </c>
      <c r="J2368" s="205" t="e">
        <f>F2375-I2375</f>
        <v>#REF!</v>
      </c>
      <c r="K2368" s="184"/>
    </row>
    <row r="2369" spans="1:11" x14ac:dyDescent="0.2">
      <c r="A2369" s="46" t="s">
        <v>365</v>
      </c>
      <c r="B2369" s="50" t="e">
        <f>VLOOKUP($A2362,'CBT Wages'!$B$6:$AE$48,17,0)</f>
        <v>#REF!</v>
      </c>
      <c r="C2369" s="51" t="e">
        <f>VLOOKUP($A2362,'CBT Wages'!$B$6:$AE$48,22,0)</f>
        <v>#REF!</v>
      </c>
      <c r="D2369" s="52"/>
      <c r="E2369" s="38"/>
      <c r="F2369" s="181" t="e">
        <f>SUM(C2369:E2369)</f>
        <v>#REF!</v>
      </c>
      <c r="G2369" s="204"/>
      <c r="H2369" s="36" t="s">
        <v>366</v>
      </c>
      <c r="I2369" s="68" t="e">
        <f>VLOOKUP($A2362,'CBT Wages'!$B$6:$AE$48,30,0)</f>
        <v>#REF!</v>
      </c>
      <c r="J2369" s="201" t="s">
        <v>367</v>
      </c>
      <c r="K2369" s="190"/>
    </row>
    <row r="2370" spans="1:11" x14ac:dyDescent="0.2">
      <c r="A2370" s="46" t="s">
        <v>368</v>
      </c>
      <c r="B2370" s="50">
        <v>0</v>
      </c>
      <c r="C2370" s="51">
        <v>0</v>
      </c>
      <c r="D2370" s="52"/>
      <c r="E2370" s="38"/>
      <c r="F2370" s="181">
        <f>SUM(D2370:E2370)</f>
        <v>0</v>
      </c>
      <c r="G2370" s="204"/>
      <c r="H2370" s="36" t="s">
        <v>369</v>
      </c>
      <c r="I2370" s="68"/>
      <c r="J2370" s="198"/>
      <c r="K2370" s="192"/>
    </row>
    <row r="2371" spans="1:11" x14ac:dyDescent="0.2">
      <c r="A2371" s="46" t="s">
        <v>370</v>
      </c>
      <c r="B2371" s="50" t="e">
        <f>VLOOKUP($A2362,'CBT Wages'!$B$6:$AE$48,18,0)</f>
        <v>#REF!</v>
      </c>
      <c r="C2371" s="51" t="e">
        <f>VLOOKUP($A2362,'CBT Wages'!$B$6:$AE$48,23,0)</f>
        <v>#REF!</v>
      </c>
      <c r="D2371" s="52"/>
      <c r="E2371" s="38"/>
      <c r="F2371" s="181" t="e">
        <f>SUM(C2371:E2371)</f>
        <v>#REF!</v>
      </c>
      <c r="G2371" s="204"/>
      <c r="H2371" s="36" t="s">
        <v>371</v>
      </c>
      <c r="I2371" s="68"/>
      <c r="J2371" s="198"/>
      <c r="K2371" s="192"/>
    </row>
    <row r="2372" spans="1:11" x14ac:dyDescent="0.2">
      <c r="A2372" s="46" t="s">
        <v>372</v>
      </c>
      <c r="B2372" s="53">
        <v>0</v>
      </c>
      <c r="C2372" s="51" t="e">
        <f>VLOOKUP($A2362,'CBT Wages'!$B$6:$AE$48,25,0)</f>
        <v>#REF!</v>
      </c>
      <c r="D2372" s="52"/>
      <c r="E2372" s="38"/>
      <c r="F2372" s="181" t="e">
        <f>SUM(C2372:E2372)</f>
        <v>#REF!</v>
      </c>
      <c r="G2372" s="204"/>
      <c r="H2372" s="51"/>
      <c r="I2372" s="68"/>
      <c r="J2372" s="198"/>
      <c r="K2372" s="192"/>
    </row>
    <row r="2373" spans="1:11" x14ac:dyDescent="0.2">
      <c r="A2373" s="46" t="s">
        <v>374</v>
      </c>
      <c r="B2373" s="53">
        <v>0</v>
      </c>
      <c r="C2373" s="51" t="e">
        <f>VLOOKUP($A2362,'CBT Wages'!$B$6:$AE$48,26,0)</f>
        <v>#REF!</v>
      </c>
      <c r="D2373" s="52"/>
      <c r="E2373" s="38"/>
      <c r="F2373" s="181" t="e">
        <f>SUM(C2373:E2373)</f>
        <v>#REF!</v>
      </c>
      <c r="G2373" s="204"/>
      <c r="H2373" s="51"/>
      <c r="I2373" s="68"/>
      <c r="J2373" s="198"/>
      <c r="K2373" s="192"/>
    </row>
    <row r="2374" spans="1:11" x14ac:dyDescent="0.2">
      <c r="A2374" s="54" t="s">
        <v>375</v>
      </c>
      <c r="B2374" s="55"/>
      <c r="C2374" s="185"/>
      <c r="D2374" s="186"/>
      <c r="E2374" s="42"/>
      <c r="F2374" s="185">
        <f>SUM(D2374:E2374)</f>
        <v>0</v>
      </c>
      <c r="G2374" s="208"/>
      <c r="H2374" s="40"/>
      <c r="I2374" s="69"/>
      <c r="J2374" s="212"/>
      <c r="K2374" s="194"/>
    </row>
    <row r="2375" spans="1:11" x14ac:dyDescent="0.2">
      <c r="A2375" s="56" t="s">
        <v>320</v>
      </c>
      <c r="B2375" s="57" t="e">
        <f>SUM(B2367:B2374)</f>
        <v>#REF!</v>
      </c>
      <c r="C2375" s="209" t="e">
        <f>SUM(C2367:D2374)</f>
        <v>#REF!</v>
      </c>
      <c r="D2375" s="210"/>
      <c r="E2375" s="58"/>
      <c r="F2375" s="209" t="e">
        <f>SUM(F2367:F2374)+F2365</f>
        <v>#REF!</v>
      </c>
      <c r="G2375" s="211">
        <f t="shared" ref="G2375" si="139">SUM(G2367:G2374)</f>
        <v>0</v>
      </c>
      <c r="H2375" s="59"/>
      <c r="I2375" s="70" t="e">
        <f>SUM(I2367:I2374)</f>
        <v>#REF!</v>
      </c>
      <c r="J2375" s="57" t="s">
        <v>376</v>
      </c>
      <c r="K2375" s="57" t="e">
        <f>VLOOKUP($A2362,'CBT Wages'!$B$6:$AF$48,6,0)</f>
        <v>#REF!</v>
      </c>
    </row>
    <row r="2377" spans="1:11" ht="15.75" x14ac:dyDescent="0.2">
      <c r="A2377" s="20" t="s">
        <v>337</v>
      </c>
      <c r="B2377" s="21"/>
      <c r="C2377" s="21"/>
      <c r="D2377" s="21"/>
      <c r="E2377" s="167" t="str">
        <f>+$E$1</f>
        <v>Salary Slip Oct 2019</v>
      </c>
      <c r="F2377" s="167"/>
      <c r="G2377" s="167"/>
      <c r="H2377" s="167"/>
      <c r="I2377" s="167"/>
      <c r="J2377" s="167"/>
      <c r="K2377" s="168"/>
    </row>
    <row r="2378" spans="1:11" x14ac:dyDescent="0.2">
      <c r="A2378" s="22"/>
      <c r="C2378" s="23" t="s">
        <v>339</v>
      </c>
      <c r="E2378" s="23"/>
      <c r="F2378" s="23"/>
      <c r="G2378" s="23"/>
      <c r="H2378" s="23"/>
      <c r="I2378" s="23"/>
      <c r="J2378" s="23"/>
      <c r="K2378" s="60"/>
    </row>
    <row r="2379" spans="1:11" x14ac:dyDescent="0.2">
      <c r="A2379" s="24" t="s">
        <v>340</v>
      </c>
      <c r="B2379" s="25" t="s">
        <v>341</v>
      </c>
      <c r="C2379" s="26"/>
      <c r="D2379" s="27" t="s">
        <v>342</v>
      </c>
      <c r="E2379" s="28" t="s">
        <v>343</v>
      </c>
      <c r="F2379" s="28" t="s">
        <v>344</v>
      </c>
      <c r="G2379" s="28" t="s">
        <v>345</v>
      </c>
      <c r="H2379" s="29" t="s">
        <v>346</v>
      </c>
      <c r="I2379" s="61" t="s">
        <v>347</v>
      </c>
      <c r="J2379" s="44"/>
      <c r="K2379" s="62" t="s">
        <v>348</v>
      </c>
    </row>
    <row r="2380" spans="1:11" x14ac:dyDescent="0.2">
      <c r="A2380" s="30" t="e">
        <f>+'CBT Wages'!#REF!</f>
        <v>#REF!</v>
      </c>
      <c r="B2380" s="31" t="e">
        <f>VLOOKUP($A2380,'CBT Wages'!$B$6:$AE$48,8,0)</f>
        <v>#REF!</v>
      </c>
      <c r="C2380" s="26"/>
      <c r="D2380" s="31" t="e">
        <f>VLOOKUP($A2380,'CBT Wages'!$B$6:$AE$48,9,0)</f>
        <v>#REF!</v>
      </c>
      <c r="E2380" s="31" t="e">
        <f>VLOOKUP($A2380,'CBT Wages'!$B$6:$AE$48,10,0)</f>
        <v>#REF!</v>
      </c>
      <c r="F2380" s="31" t="e">
        <f>VLOOKUP($A2380,'CBT Wages'!$B$6:$AE$48,14,0)</f>
        <v>#REF!</v>
      </c>
      <c r="G2380" s="32" t="e">
        <f>VLOOKUP($A2380,'CBT Wages'!$B$6:$AE$48,5,0)</f>
        <v>#REF!</v>
      </c>
      <c r="H2380" s="33" t="s">
        <v>349</v>
      </c>
      <c r="I2380" s="64">
        <v>0</v>
      </c>
      <c r="J2380" s="65"/>
      <c r="K2380" s="64">
        <v>0</v>
      </c>
    </row>
    <row r="2381" spans="1:11" x14ac:dyDescent="0.2">
      <c r="A2381" s="34" t="s">
        <v>350</v>
      </c>
      <c r="B2381" s="31" t="e">
        <f>VLOOKUP($A2380,'CBT Wages'!$B$6:$AE$48,3,0)</f>
        <v>#REF!</v>
      </c>
      <c r="C2381" s="21"/>
      <c r="D2381" s="21"/>
      <c r="E2381" s="35"/>
      <c r="F2381" s="35"/>
      <c r="G2381" s="35"/>
      <c r="H2381" s="213" t="s">
        <v>351</v>
      </c>
      <c r="I2381" s="187">
        <v>0</v>
      </c>
      <c r="J2381" s="206"/>
      <c r="K2381" s="187">
        <v>0</v>
      </c>
    </row>
    <row r="2382" spans="1:11" x14ac:dyDescent="0.2">
      <c r="A2382" s="36" t="s">
        <v>352</v>
      </c>
      <c r="B2382" s="27" t="e">
        <f>VLOOKUP($A2380,'CBT Wages'!$B$6:$AE$48,4,0)</f>
        <v>#REF!</v>
      </c>
      <c r="C2382" s="21"/>
      <c r="D2382" s="21"/>
      <c r="E2382" s="28" t="s">
        <v>322</v>
      </c>
      <c r="F2382" s="37" t="e">
        <f>VLOOKUP($A2380,'CBT OT'!$B$6:$O$429,9,0)</f>
        <v>#REF!</v>
      </c>
      <c r="G2382" s="38"/>
      <c r="H2382" s="194"/>
      <c r="I2382" s="188"/>
      <c r="J2382" s="207"/>
      <c r="K2382" s="188"/>
    </row>
    <row r="2383" spans="1:11" x14ac:dyDescent="0.2">
      <c r="A2383" s="39" t="s">
        <v>353</v>
      </c>
      <c r="B2383" s="40" t="e">
        <f>VLOOKUP($A2380,'CBT Wages'!$B$6:$AR$48,44,0)</f>
        <v>#REF!</v>
      </c>
      <c r="C2383" s="41"/>
      <c r="D2383" s="41"/>
      <c r="E2383" s="35" t="s">
        <v>354</v>
      </c>
      <c r="F2383" s="37" t="e">
        <f>VLOOKUP($A2380,'CBT OT'!$B$6:$V$429,16,0)</f>
        <v>#REF!</v>
      </c>
      <c r="G2383" s="42"/>
      <c r="H2383" s="43" t="s">
        <v>355</v>
      </c>
      <c r="I2383" s="66">
        <v>0</v>
      </c>
      <c r="J2383" s="67"/>
      <c r="K2383" s="66">
        <v>0</v>
      </c>
    </row>
    <row r="2384" spans="1:11" x14ac:dyDescent="0.2">
      <c r="A2384" s="169" t="s">
        <v>356</v>
      </c>
      <c r="B2384" s="197"/>
      <c r="C2384" s="198" t="s">
        <v>357</v>
      </c>
      <c r="D2384" s="192"/>
      <c r="E2384" s="45"/>
      <c r="F2384" s="199" t="s">
        <v>358</v>
      </c>
      <c r="G2384" s="192"/>
      <c r="H2384" s="200" t="s">
        <v>359</v>
      </c>
      <c r="I2384" s="201"/>
      <c r="J2384" s="175" t="s">
        <v>360</v>
      </c>
      <c r="K2384" s="176"/>
    </row>
    <row r="2385" spans="1:11" x14ac:dyDescent="0.2">
      <c r="A2385" s="46" t="s">
        <v>361</v>
      </c>
      <c r="B2385" s="47" t="e">
        <f>VLOOKUP($A2380,'CBT Wages'!$B$6:$AE$48,15,0)</f>
        <v>#REF!</v>
      </c>
      <c r="C2385" s="31" t="e">
        <f>VLOOKUP($A2380,'CBT Wages'!$B$6:$AE$48,20,0)</f>
        <v>#REF!</v>
      </c>
      <c r="D2385" s="48"/>
      <c r="E2385" s="49"/>
      <c r="F2385" s="177" t="e">
        <f>SUM(C2385:E2385)</f>
        <v>#REF!</v>
      </c>
      <c r="G2385" s="202"/>
      <c r="H2385" s="34" t="s">
        <v>362</v>
      </c>
      <c r="I2385" s="26" t="e">
        <f>VLOOKUP($A2380,'CBT Wages'!$B$6:$AE$48,29,0)</f>
        <v>#REF!</v>
      </c>
      <c r="J2385" s="203"/>
      <c r="K2385" s="180"/>
    </row>
    <row r="2386" spans="1:11" ht="14.25" x14ac:dyDescent="0.2">
      <c r="A2386" s="46" t="s">
        <v>363</v>
      </c>
      <c r="B2386" s="50" t="e">
        <f>VLOOKUP($A2380,'CBT Wages'!$B$6:$AE$48,16,0)</f>
        <v>#REF!</v>
      </c>
      <c r="C2386" s="51" t="e">
        <f>VLOOKUP($A2380,'CBT Wages'!$B$6:$AE$48,21,0)</f>
        <v>#REF!</v>
      </c>
      <c r="D2386" s="52"/>
      <c r="E2386" s="38"/>
      <c r="F2386" s="181" t="e">
        <f>SUM(C2386:E2386)</f>
        <v>#REF!</v>
      </c>
      <c r="G2386" s="204"/>
      <c r="H2386" s="36" t="s">
        <v>364</v>
      </c>
      <c r="I2386" s="68" t="e">
        <f>VLOOKUP($A2380,'CBT Wages'!$B$6:$AE$48,28,0)</f>
        <v>#REF!</v>
      </c>
      <c r="J2386" s="205" t="e">
        <f>F2393-I2393</f>
        <v>#REF!</v>
      </c>
      <c r="K2386" s="184"/>
    </row>
    <row r="2387" spans="1:11" x14ac:dyDescent="0.2">
      <c r="A2387" s="46" t="s">
        <v>365</v>
      </c>
      <c r="B2387" s="50" t="e">
        <f>VLOOKUP($A2380,'CBT Wages'!$B$6:$AE$48,17,0)</f>
        <v>#REF!</v>
      </c>
      <c r="C2387" s="51" t="e">
        <f>VLOOKUP($A2380,'CBT Wages'!$B$6:$AE$48,22,0)</f>
        <v>#REF!</v>
      </c>
      <c r="D2387" s="52"/>
      <c r="E2387" s="38"/>
      <c r="F2387" s="181" t="e">
        <f>SUM(C2387:E2387)</f>
        <v>#REF!</v>
      </c>
      <c r="G2387" s="204"/>
      <c r="H2387" s="36" t="s">
        <v>366</v>
      </c>
      <c r="I2387" s="68" t="e">
        <f>VLOOKUP($A2380,'CBT Wages'!$B$6:$AE$48,30,0)</f>
        <v>#REF!</v>
      </c>
      <c r="J2387" s="201" t="s">
        <v>367</v>
      </c>
      <c r="K2387" s="190"/>
    </row>
    <row r="2388" spans="1:11" x14ac:dyDescent="0.2">
      <c r="A2388" s="46" t="s">
        <v>368</v>
      </c>
      <c r="B2388" s="50">
        <v>0</v>
      </c>
      <c r="C2388" s="51">
        <v>0</v>
      </c>
      <c r="D2388" s="52"/>
      <c r="E2388" s="38"/>
      <c r="F2388" s="181">
        <f>SUM(D2388:E2388)</f>
        <v>0</v>
      </c>
      <c r="G2388" s="204"/>
      <c r="H2388" s="36" t="s">
        <v>369</v>
      </c>
      <c r="I2388" s="68"/>
      <c r="J2388" s="198"/>
      <c r="K2388" s="192"/>
    </row>
    <row r="2389" spans="1:11" x14ac:dyDescent="0.2">
      <c r="A2389" s="46" t="s">
        <v>370</v>
      </c>
      <c r="B2389" s="50" t="e">
        <f>VLOOKUP($A2380,'CBT Wages'!$B$6:$AE$48,18,0)</f>
        <v>#REF!</v>
      </c>
      <c r="C2389" s="51" t="e">
        <f>VLOOKUP($A2380,'CBT Wages'!$B$6:$AE$48,23,0)</f>
        <v>#REF!</v>
      </c>
      <c r="D2389" s="52"/>
      <c r="E2389" s="38"/>
      <c r="F2389" s="181" t="e">
        <f>SUM(C2389:E2389)</f>
        <v>#REF!</v>
      </c>
      <c r="G2389" s="204"/>
      <c r="H2389" s="36" t="s">
        <v>371</v>
      </c>
      <c r="I2389" s="68"/>
      <c r="J2389" s="198"/>
      <c r="K2389" s="192"/>
    </row>
    <row r="2390" spans="1:11" x14ac:dyDescent="0.2">
      <c r="A2390" s="46" t="s">
        <v>372</v>
      </c>
      <c r="B2390" s="53">
        <v>0</v>
      </c>
      <c r="C2390" s="51" t="e">
        <f>VLOOKUP($A2380,'CBT Wages'!$B$6:$AE$48,25,0)</f>
        <v>#REF!</v>
      </c>
      <c r="D2390" s="52"/>
      <c r="E2390" s="38"/>
      <c r="F2390" s="181" t="e">
        <f>SUM(C2390:E2390)</f>
        <v>#REF!</v>
      </c>
      <c r="G2390" s="204"/>
      <c r="H2390" s="51"/>
      <c r="I2390" s="68"/>
      <c r="J2390" s="198"/>
      <c r="K2390" s="192"/>
    </row>
    <row r="2391" spans="1:11" x14ac:dyDescent="0.2">
      <c r="A2391" s="46" t="s">
        <v>374</v>
      </c>
      <c r="B2391" s="53">
        <v>0</v>
      </c>
      <c r="C2391" s="51" t="e">
        <f>VLOOKUP($A2380,'CBT Wages'!$B$6:$AE$48,26,0)</f>
        <v>#REF!</v>
      </c>
      <c r="D2391" s="52"/>
      <c r="E2391" s="38"/>
      <c r="F2391" s="181" t="e">
        <f>SUM(C2391:E2391)</f>
        <v>#REF!</v>
      </c>
      <c r="G2391" s="204"/>
      <c r="H2391" s="51"/>
      <c r="I2391" s="68"/>
      <c r="J2391" s="198"/>
      <c r="K2391" s="192"/>
    </row>
    <row r="2392" spans="1:11" x14ac:dyDescent="0.2">
      <c r="A2392" s="54" t="s">
        <v>375</v>
      </c>
      <c r="B2392" s="55"/>
      <c r="C2392" s="185"/>
      <c r="D2392" s="186"/>
      <c r="E2392" s="42"/>
      <c r="F2392" s="185">
        <f>SUM(D2392:E2392)</f>
        <v>0</v>
      </c>
      <c r="G2392" s="208"/>
      <c r="H2392" s="40"/>
      <c r="I2392" s="69"/>
      <c r="J2392" s="212"/>
      <c r="K2392" s="194"/>
    </row>
    <row r="2393" spans="1:11" x14ac:dyDescent="0.2">
      <c r="A2393" s="56" t="s">
        <v>320</v>
      </c>
      <c r="B2393" s="57" t="e">
        <f>SUM(B2385:B2392)</f>
        <v>#REF!</v>
      </c>
      <c r="C2393" s="209" t="e">
        <f>SUM(C2385:D2392)</f>
        <v>#REF!</v>
      </c>
      <c r="D2393" s="210"/>
      <c r="E2393" s="58"/>
      <c r="F2393" s="209" t="e">
        <f>SUM(F2385:F2392)+F2383</f>
        <v>#REF!</v>
      </c>
      <c r="G2393" s="211">
        <f t="shared" ref="G2393" si="140">SUM(G2385:G2392)</f>
        <v>0</v>
      </c>
      <c r="H2393" s="59"/>
      <c r="I2393" s="70" t="e">
        <f>SUM(I2385:I2392)</f>
        <v>#REF!</v>
      </c>
      <c r="J2393" s="57" t="s">
        <v>376</v>
      </c>
      <c r="K2393" s="57" t="e">
        <f>VLOOKUP($A2380,'CBT Wages'!$B$6:$AF$48,6,0)</f>
        <v>#REF!</v>
      </c>
    </row>
    <row r="2395" spans="1:11" ht="15.75" x14ac:dyDescent="0.2">
      <c r="A2395" s="20" t="s">
        <v>337</v>
      </c>
      <c r="B2395" s="21"/>
      <c r="C2395" s="21"/>
      <c r="D2395" s="21"/>
      <c r="E2395" s="167" t="str">
        <f>+$E$1</f>
        <v>Salary Slip Oct 2019</v>
      </c>
      <c r="F2395" s="167"/>
      <c r="G2395" s="167"/>
      <c r="H2395" s="167"/>
      <c r="I2395" s="167"/>
      <c r="J2395" s="167"/>
      <c r="K2395" s="168"/>
    </row>
    <row r="2396" spans="1:11" x14ac:dyDescent="0.2">
      <c r="A2396" s="22"/>
      <c r="C2396" s="23" t="s">
        <v>339</v>
      </c>
      <c r="E2396" s="23"/>
      <c r="F2396" s="23"/>
      <c r="G2396" s="23"/>
      <c r="H2396" s="23"/>
      <c r="I2396" s="23"/>
      <c r="J2396" s="23"/>
      <c r="K2396" s="60"/>
    </row>
    <row r="2397" spans="1:11" x14ac:dyDescent="0.2">
      <c r="A2397" s="24" t="s">
        <v>340</v>
      </c>
      <c r="B2397" s="25" t="s">
        <v>341</v>
      </c>
      <c r="C2397" s="26"/>
      <c r="D2397" s="27" t="s">
        <v>342</v>
      </c>
      <c r="E2397" s="28" t="s">
        <v>343</v>
      </c>
      <c r="F2397" s="28" t="s">
        <v>344</v>
      </c>
      <c r="G2397" s="28" t="s">
        <v>345</v>
      </c>
      <c r="H2397" s="29" t="s">
        <v>346</v>
      </c>
      <c r="I2397" s="61" t="s">
        <v>347</v>
      </c>
      <c r="J2397" s="44"/>
      <c r="K2397" s="62" t="s">
        <v>348</v>
      </c>
    </row>
    <row r="2398" spans="1:11" x14ac:dyDescent="0.2">
      <c r="A2398" s="30" t="e">
        <f>+'CBT Wages'!#REF!</f>
        <v>#REF!</v>
      </c>
      <c r="B2398" s="31" t="e">
        <f>VLOOKUP($A2398,'CBT Wages'!$B$6:$AE$48,8,0)</f>
        <v>#REF!</v>
      </c>
      <c r="C2398" s="26"/>
      <c r="D2398" s="31" t="e">
        <f>VLOOKUP($A2398,'CBT Wages'!$B$6:$AE$48,9,0)</f>
        <v>#REF!</v>
      </c>
      <c r="E2398" s="31" t="e">
        <f>VLOOKUP($A2398,'CBT Wages'!$B$6:$AE$48,10,0)</f>
        <v>#REF!</v>
      </c>
      <c r="F2398" s="31" t="e">
        <f>VLOOKUP($A2398,'CBT Wages'!$B$6:$AE$48,14,0)</f>
        <v>#REF!</v>
      </c>
      <c r="G2398" s="32" t="e">
        <f>VLOOKUP($A2398,'CBT Wages'!$B$6:$AE$48,5,0)</f>
        <v>#REF!</v>
      </c>
      <c r="H2398" s="33" t="s">
        <v>349</v>
      </c>
      <c r="I2398" s="64">
        <v>0</v>
      </c>
      <c r="J2398" s="65"/>
      <c r="K2398" s="64">
        <v>0</v>
      </c>
    </row>
    <row r="2399" spans="1:11" x14ac:dyDescent="0.2">
      <c r="A2399" s="34" t="s">
        <v>350</v>
      </c>
      <c r="B2399" s="31" t="e">
        <f>VLOOKUP($A2398,'CBT Wages'!$B$6:$AE$48,3,0)</f>
        <v>#REF!</v>
      </c>
      <c r="C2399" s="21"/>
      <c r="D2399" s="21"/>
      <c r="E2399" s="35"/>
      <c r="F2399" s="35"/>
      <c r="G2399" s="35"/>
      <c r="H2399" s="213" t="s">
        <v>351</v>
      </c>
      <c r="I2399" s="187">
        <v>0</v>
      </c>
      <c r="J2399" s="206"/>
      <c r="K2399" s="187">
        <v>0</v>
      </c>
    </row>
    <row r="2400" spans="1:11" x14ac:dyDescent="0.2">
      <c r="A2400" s="36" t="s">
        <v>352</v>
      </c>
      <c r="B2400" s="27" t="e">
        <f>VLOOKUP($A2398,'CBT Wages'!$B$6:$AE$48,4,0)</f>
        <v>#REF!</v>
      </c>
      <c r="C2400" s="21"/>
      <c r="D2400" s="21"/>
      <c r="E2400" s="28" t="s">
        <v>322</v>
      </c>
      <c r="F2400" s="37" t="e">
        <f>VLOOKUP($A2398,'CBT OT'!$B$6:$O$429,9,0)</f>
        <v>#REF!</v>
      </c>
      <c r="G2400" s="38"/>
      <c r="H2400" s="194"/>
      <c r="I2400" s="188"/>
      <c r="J2400" s="207"/>
      <c r="K2400" s="188"/>
    </row>
    <row r="2401" spans="1:11" x14ac:dyDescent="0.2">
      <c r="A2401" s="39" t="s">
        <v>353</v>
      </c>
      <c r="B2401" s="40" t="e">
        <f>VLOOKUP($A2398,'CBT Wages'!$B$6:$AR$48,44,0)</f>
        <v>#REF!</v>
      </c>
      <c r="C2401" s="41"/>
      <c r="D2401" s="41"/>
      <c r="E2401" s="35" t="s">
        <v>354</v>
      </c>
      <c r="F2401" s="37" t="e">
        <f>VLOOKUP($A2398,'CBT OT'!$B$6:$V$429,16,0)</f>
        <v>#REF!</v>
      </c>
      <c r="G2401" s="42"/>
      <c r="H2401" s="43" t="s">
        <v>355</v>
      </c>
      <c r="I2401" s="66">
        <v>0</v>
      </c>
      <c r="J2401" s="67"/>
      <c r="K2401" s="66">
        <v>0</v>
      </c>
    </row>
    <row r="2402" spans="1:11" x14ac:dyDescent="0.2">
      <c r="A2402" s="169" t="s">
        <v>356</v>
      </c>
      <c r="B2402" s="197"/>
      <c r="C2402" s="198" t="s">
        <v>357</v>
      </c>
      <c r="D2402" s="192"/>
      <c r="E2402" s="45"/>
      <c r="F2402" s="199" t="s">
        <v>358</v>
      </c>
      <c r="G2402" s="192"/>
      <c r="H2402" s="200" t="s">
        <v>359</v>
      </c>
      <c r="I2402" s="201"/>
      <c r="J2402" s="175" t="s">
        <v>360</v>
      </c>
      <c r="K2402" s="176"/>
    </row>
    <row r="2403" spans="1:11" x14ac:dyDescent="0.2">
      <c r="A2403" s="46" t="s">
        <v>361</v>
      </c>
      <c r="B2403" s="47" t="e">
        <f>VLOOKUP($A2398,'CBT Wages'!$B$6:$AE$48,15,0)</f>
        <v>#REF!</v>
      </c>
      <c r="C2403" s="31" t="e">
        <f>VLOOKUP($A2398,'CBT Wages'!$B$6:$AE$48,20,0)</f>
        <v>#REF!</v>
      </c>
      <c r="D2403" s="48"/>
      <c r="E2403" s="49"/>
      <c r="F2403" s="177" t="e">
        <f>SUM(C2403:E2403)</f>
        <v>#REF!</v>
      </c>
      <c r="G2403" s="202"/>
      <c r="H2403" s="34" t="s">
        <v>362</v>
      </c>
      <c r="I2403" s="26" t="e">
        <f>VLOOKUP($A2398,'CBT Wages'!$B$6:$AE$48,29,0)</f>
        <v>#REF!</v>
      </c>
      <c r="J2403" s="203"/>
      <c r="K2403" s="180"/>
    </row>
    <row r="2404" spans="1:11" ht="14.25" x14ac:dyDescent="0.2">
      <c r="A2404" s="46" t="s">
        <v>363</v>
      </c>
      <c r="B2404" s="50" t="e">
        <f>VLOOKUP($A2398,'CBT Wages'!$B$6:$AE$48,16,0)</f>
        <v>#REF!</v>
      </c>
      <c r="C2404" s="51" t="e">
        <f>VLOOKUP($A2398,'CBT Wages'!$B$6:$AE$48,21,0)</f>
        <v>#REF!</v>
      </c>
      <c r="D2404" s="52"/>
      <c r="E2404" s="38"/>
      <c r="F2404" s="181" t="e">
        <f>SUM(C2404:E2404)</f>
        <v>#REF!</v>
      </c>
      <c r="G2404" s="204"/>
      <c r="H2404" s="36" t="s">
        <v>364</v>
      </c>
      <c r="I2404" s="68" t="e">
        <f>VLOOKUP($A2398,'CBT Wages'!$B$6:$AE$48,28,0)</f>
        <v>#REF!</v>
      </c>
      <c r="J2404" s="205" t="e">
        <f>F2411-I2411</f>
        <v>#REF!</v>
      </c>
      <c r="K2404" s="184"/>
    </row>
    <row r="2405" spans="1:11" x14ac:dyDescent="0.2">
      <c r="A2405" s="46" t="s">
        <v>365</v>
      </c>
      <c r="B2405" s="50" t="e">
        <f>VLOOKUP($A2398,'CBT Wages'!$B$6:$AE$48,17,0)</f>
        <v>#REF!</v>
      </c>
      <c r="C2405" s="51" t="e">
        <f>VLOOKUP($A2398,'CBT Wages'!$B$6:$AE$48,22,0)</f>
        <v>#REF!</v>
      </c>
      <c r="D2405" s="52"/>
      <c r="E2405" s="38"/>
      <c r="F2405" s="181" t="e">
        <f>SUM(C2405:E2405)</f>
        <v>#REF!</v>
      </c>
      <c r="G2405" s="204"/>
      <c r="H2405" s="36" t="s">
        <v>366</v>
      </c>
      <c r="I2405" s="68" t="e">
        <f>VLOOKUP($A2398,'CBT Wages'!$B$6:$AE$48,30,0)</f>
        <v>#REF!</v>
      </c>
      <c r="J2405" s="201" t="s">
        <v>367</v>
      </c>
      <c r="K2405" s="190"/>
    </row>
    <row r="2406" spans="1:11" x14ac:dyDescent="0.2">
      <c r="A2406" s="46" t="s">
        <v>368</v>
      </c>
      <c r="B2406" s="50">
        <v>0</v>
      </c>
      <c r="C2406" s="51">
        <v>0</v>
      </c>
      <c r="D2406" s="52"/>
      <c r="E2406" s="38"/>
      <c r="F2406" s="181">
        <f>SUM(D2406:E2406)</f>
        <v>0</v>
      </c>
      <c r="G2406" s="204"/>
      <c r="H2406" s="36" t="s">
        <v>369</v>
      </c>
      <c r="I2406" s="68"/>
      <c r="J2406" s="198"/>
      <c r="K2406" s="192"/>
    </row>
    <row r="2407" spans="1:11" x14ac:dyDescent="0.2">
      <c r="A2407" s="46" t="s">
        <v>370</v>
      </c>
      <c r="B2407" s="50" t="e">
        <f>VLOOKUP($A2398,'CBT Wages'!$B$6:$AE$48,18,0)</f>
        <v>#REF!</v>
      </c>
      <c r="C2407" s="51" t="e">
        <f>VLOOKUP($A2398,'CBT Wages'!$B$6:$AE$48,23,0)</f>
        <v>#REF!</v>
      </c>
      <c r="D2407" s="52"/>
      <c r="E2407" s="38"/>
      <c r="F2407" s="181" t="e">
        <f>SUM(C2407:E2407)</f>
        <v>#REF!</v>
      </c>
      <c r="G2407" s="204"/>
      <c r="H2407" s="36" t="s">
        <v>371</v>
      </c>
      <c r="I2407" s="68"/>
      <c r="J2407" s="198"/>
      <c r="K2407" s="192"/>
    </row>
    <row r="2408" spans="1:11" x14ac:dyDescent="0.2">
      <c r="A2408" s="46" t="s">
        <v>372</v>
      </c>
      <c r="B2408" s="53">
        <v>0</v>
      </c>
      <c r="C2408" s="51" t="e">
        <f>VLOOKUP($A2398,'CBT Wages'!$B$6:$AE$48,25,0)</f>
        <v>#REF!</v>
      </c>
      <c r="D2408" s="52"/>
      <c r="E2408" s="38"/>
      <c r="F2408" s="181" t="e">
        <f>SUM(C2408:E2408)</f>
        <v>#REF!</v>
      </c>
      <c r="G2408" s="204"/>
      <c r="H2408" s="51"/>
      <c r="I2408" s="68"/>
      <c r="J2408" s="198"/>
      <c r="K2408" s="192"/>
    </row>
    <row r="2409" spans="1:11" x14ac:dyDescent="0.2">
      <c r="A2409" s="46" t="s">
        <v>374</v>
      </c>
      <c r="B2409" s="53">
        <v>0</v>
      </c>
      <c r="C2409" s="51" t="e">
        <f>VLOOKUP($A2398,'CBT Wages'!$B$6:$AE$48,26,0)</f>
        <v>#REF!</v>
      </c>
      <c r="D2409" s="52"/>
      <c r="E2409" s="38"/>
      <c r="F2409" s="181" t="e">
        <f>SUM(C2409:E2409)</f>
        <v>#REF!</v>
      </c>
      <c r="G2409" s="204"/>
      <c r="H2409" s="51"/>
      <c r="I2409" s="68"/>
      <c r="J2409" s="198"/>
      <c r="K2409" s="192"/>
    </row>
    <row r="2410" spans="1:11" x14ac:dyDescent="0.2">
      <c r="A2410" s="54" t="s">
        <v>375</v>
      </c>
      <c r="B2410" s="55"/>
      <c r="C2410" s="185"/>
      <c r="D2410" s="186"/>
      <c r="E2410" s="42"/>
      <c r="F2410" s="185">
        <f>SUM(D2410:E2410)</f>
        <v>0</v>
      </c>
      <c r="G2410" s="208"/>
      <c r="H2410" s="40"/>
      <c r="I2410" s="69"/>
      <c r="J2410" s="212"/>
      <c r="K2410" s="194"/>
    </row>
    <row r="2411" spans="1:11" x14ac:dyDescent="0.2">
      <c r="A2411" s="56" t="s">
        <v>320</v>
      </c>
      <c r="B2411" s="57" t="e">
        <f>SUM(B2403:B2410)</f>
        <v>#REF!</v>
      </c>
      <c r="C2411" s="209" t="e">
        <f>SUM(C2403:D2410)</f>
        <v>#REF!</v>
      </c>
      <c r="D2411" s="210"/>
      <c r="E2411" s="58"/>
      <c r="F2411" s="209" t="e">
        <f>SUM(F2403:F2410)+F2401</f>
        <v>#REF!</v>
      </c>
      <c r="G2411" s="211">
        <f t="shared" ref="G2411" si="141">SUM(G2403:G2410)</f>
        <v>0</v>
      </c>
      <c r="H2411" s="59"/>
      <c r="I2411" s="70" t="e">
        <f>SUM(I2403:I2410)</f>
        <v>#REF!</v>
      </c>
      <c r="J2411" s="57" t="s">
        <v>376</v>
      </c>
      <c r="K2411" s="57" t="e">
        <f>VLOOKUP($A2398,'CBT Wages'!$B$6:$AF$48,6,0)</f>
        <v>#REF!</v>
      </c>
    </row>
    <row r="2413" spans="1:11" ht="15.75" x14ac:dyDescent="0.2">
      <c r="A2413" s="20" t="s">
        <v>337</v>
      </c>
      <c r="B2413" s="21"/>
      <c r="C2413" s="21"/>
      <c r="D2413" s="21"/>
      <c r="E2413" s="167" t="str">
        <f>+$E$1</f>
        <v>Salary Slip Oct 2019</v>
      </c>
      <c r="F2413" s="167"/>
      <c r="G2413" s="167"/>
      <c r="H2413" s="167"/>
      <c r="I2413" s="167"/>
      <c r="J2413" s="167"/>
      <c r="K2413" s="168"/>
    </row>
    <row r="2414" spans="1:11" x14ac:dyDescent="0.2">
      <c r="A2414" s="22"/>
      <c r="C2414" s="23" t="s">
        <v>339</v>
      </c>
      <c r="E2414" s="23"/>
      <c r="F2414" s="23"/>
      <c r="G2414" s="23"/>
      <c r="H2414" s="23"/>
      <c r="I2414" s="23"/>
      <c r="J2414" s="23"/>
      <c r="K2414" s="60"/>
    </row>
    <row r="2415" spans="1:11" x14ac:dyDescent="0.2">
      <c r="A2415" s="24" t="s">
        <v>340</v>
      </c>
      <c r="B2415" s="25" t="s">
        <v>341</v>
      </c>
      <c r="C2415" s="26"/>
      <c r="D2415" s="27" t="s">
        <v>342</v>
      </c>
      <c r="E2415" s="28" t="s">
        <v>343</v>
      </c>
      <c r="F2415" s="28" t="s">
        <v>344</v>
      </c>
      <c r="G2415" s="28" t="s">
        <v>345</v>
      </c>
      <c r="H2415" s="29" t="s">
        <v>346</v>
      </c>
      <c r="I2415" s="61" t="s">
        <v>347</v>
      </c>
      <c r="J2415" s="44"/>
      <c r="K2415" s="62" t="s">
        <v>348</v>
      </c>
    </row>
    <row r="2416" spans="1:11" x14ac:dyDescent="0.2">
      <c r="A2416" s="76" t="e">
        <f>+'CBT Wages'!#REF!</f>
        <v>#REF!</v>
      </c>
      <c r="B2416" s="31" t="e">
        <f>VLOOKUP($A2416,'CBT Wages'!$B$6:$AE$48,8,0)</f>
        <v>#REF!</v>
      </c>
      <c r="C2416" s="26"/>
      <c r="D2416" s="31" t="e">
        <f>VLOOKUP($A2416,'CBT Wages'!$B$6:$AE$48,9,0)</f>
        <v>#REF!</v>
      </c>
      <c r="E2416" s="31" t="e">
        <f>VLOOKUP($A2416,'CBT Wages'!$B$6:$AE$48,10,0)</f>
        <v>#REF!</v>
      </c>
      <c r="F2416" s="31" t="e">
        <f>VLOOKUP($A2416,'CBT Wages'!$B$6:$AE$48,14,0)</f>
        <v>#REF!</v>
      </c>
      <c r="G2416" s="32" t="e">
        <f>VLOOKUP($A2416,'CBT Wages'!$B$6:$AE$48,5,0)</f>
        <v>#REF!</v>
      </c>
      <c r="H2416" s="33" t="s">
        <v>349</v>
      </c>
      <c r="I2416" s="64">
        <v>0</v>
      </c>
      <c r="J2416" s="65"/>
      <c r="K2416" s="64">
        <v>0</v>
      </c>
    </row>
    <row r="2417" spans="1:11" x14ac:dyDescent="0.2">
      <c r="A2417" s="34" t="s">
        <v>350</v>
      </c>
      <c r="B2417" s="31" t="e">
        <f>VLOOKUP($A2416,'CBT Wages'!$B$6:$AE$48,3,0)</f>
        <v>#REF!</v>
      </c>
      <c r="C2417" s="21"/>
      <c r="D2417" s="21"/>
      <c r="E2417" s="35"/>
      <c r="F2417" s="35"/>
      <c r="G2417" s="35"/>
      <c r="H2417" s="213" t="s">
        <v>351</v>
      </c>
      <c r="I2417" s="187">
        <v>0</v>
      </c>
      <c r="J2417" s="206"/>
      <c r="K2417" s="187">
        <v>0</v>
      </c>
    </row>
    <row r="2418" spans="1:11" x14ac:dyDescent="0.2">
      <c r="A2418" s="36" t="s">
        <v>352</v>
      </c>
      <c r="B2418" s="27" t="e">
        <f>VLOOKUP($A2416,'CBT Wages'!$B$6:$AE$48,4,0)</f>
        <v>#REF!</v>
      </c>
      <c r="C2418" s="21"/>
      <c r="D2418" s="21"/>
      <c r="E2418" s="28" t="s">
        <v>322</v>
      </c>
      <c r="F2418" s="37" t="e">
        <f>VLOOKUP($A2416,'CBT OT'!$B$6:$O$429,9,0)</f>
        <v>#REF!</v>
      </c>
      <c r="G2418" s="38"/>
      <c r="H2418" s="194"/>
      <c r="I2418" s="188"/>
      <c r="J2418" s="207"/>
      <c r="K2418" s="188"/>
    </row>
    <row r="2419" spans="1:11" x14ac:dyDescent="0.2">
      <c r="A2419" s="39" t="s">
        <v>353</v>
      </c>
      <c r="B2419" s="40" t="s">
        <v>398</v>
      </c>
      <c r="C2419" s="41"/>
      <c r="D2419" s="41"/>
      <c r="E2419" s="35" t="s">
        <v>354</v>
      </c>
      <c r="F2419" s="37" t="e">
        <f>VLOOKUP($A2416,'CBT OT'!$B$6:$V$429,16,0)</f>
        <v>#REF!</v>
      </c>
      <c r="G2419" s="42"/>
      <c r="H2419" s="43" t="s">
        <v>355</v>
      </c>
      <c r="I2419" s="66">
        <v>0</v>
      </c>
      <c r="J2419" s="67"/>
      <c r="K2419" s="66">
        <v>0</v>
      </c>
    </row>
    <row r="2420" spans="1:11" x14ac:dyDescent="0.2">
      <c r="A2420" s="169" t="s">
        <v>356</v>
      </c>
      <c r="B2420" s="197"/>
      <c r="C2420" s="198" t="s">
        <v>357</v>
      </c>
      <c r="D2420" s="192"/>
      <c r="E2420" s="45"/>
      <c r="F2420" s="199" t="s">
        <v>358</v>
      </c>
      <c r="G2420" s="192"/>
      <c r="H2420" s="200" t="s">
        <v>359</v>
      </c>
      <c r="I2420" s="201"/>
      <c r="J2420" s="175" t="s">
        <v>360</v>
      </c>
      <c r="K2420" s="176"/>
    </row>
    <row r="2421" spans="1:11" x14ac:dyDescent="0.2">
      <c r="A2421" s="46" t="s">
        <v>361</v>
      </c>
      <c r="B2421" s="47" t="e">
        <f>VLOOKUP($A2416,'CBT Wages'!$B$6:$AE$48,15,0)</f>
        <v>#REF!</v>
      </c>
      <c r="C2421" s="31" t="e">
        <f>VLOOKUP($A2416,'CBT Wages'!$B$6:$AE$48,20,0)</f>
        <v>#REF!</v>
      </c>
      <c r="D2421" s="48"/>
      <c r="E2421" s="49"/>
      <c r="F2421" s="177" t="e">
        <f>SUM(C2421:E2421)</f>
        <v>#REF!</v>
      </c>
      <c r="G2421" s="202"/>
      <c r="H2421" s="34" t="s">
        <v>362</v>
      </c>
      <c r="I2421" s="26" t="e">
        <f>VLOOKUP($A2416,'CBT Wages'!$B$6:$AE$48,29,0)</f>
        <v>#REF!</v>
      </c>
      <c r="J2421" s="203"/>
      <c r="K2421" s="180"/>
    </row>
    <row r="2422" spans="1:11" ht="14.25" x14ac:dyDescent="0.2">
      <c r="A2422" s="46" t="s">
        <v>363</v>
      </c>
      <c r="B2422" s="50" t="e">
        <f>VLOOKUP($A2416,'CBT Wages'!$B$6:$AE$48,16,0)</f>
        <v>#REF!</v>
      </c>
      <c r="C2422" s="51" t="e">
        <f>VLOOKUP($A2416,'CBT Wages'!$B$6:$AE$48,21,0)</f>
        <v>#REF!</v>
      </c>
      <c r="D2422" s="52"/>
      <c r="E2422" s="38"/>
      <c r="F2422" s="181" t="e">
        <f>SUM(C2422:E2422)</f>
        <v>#REF!</v>
      </c>
      <c r="G2422" s="204"/>
      <c r="H2422" s="36" t="s">
        <v>364</v>
      </c>
      <c r="I2422" s="68" t="e">
        <f>VLOOKUP($A2416,'CBT Wages'!$B$6:$AE$48,28,0)</f>
        <v>#REF!</v>
      </c>
      <c r="J2422" s="205" t="e">
        <f>F2429-I2429</f>
        <v>#REF!</v>
      </c>
      <c r="K2422" s="184"/>
    </row>
    <row r="2423" spans="1:11" x14ac:dyDescent="0.2">
      <c r="A2423" s="46" t="s">
        <v>365</v>
      </c>
      <c r="B2423" s="50" t="e">
        <f>VLOOKUP($A2416,'CBT Wages'!$B$6:$AE$48,17,0)</f>
        <v>#REF!</v>
      </c>
      <c r="C2423" s="51" t="e">
        <f>VLOOKUP($A2416,'CBT Wages'!$B$6:$AE$48,22,0)</f>
        <v>#REF!</v>
      </c>
      <c r="D2423" s="52"/>
      <c r="E2423" s="38"/>
      <c r="F2423" s="181" t="e">
        <f>SUM(C2423:E2423)</f>
        <v>#REF!</v>
      </c>
      <c r="G2423" s="204"/>
      <c r="H2423" s="36" t="s">
        <v>366</v>
      </c>
      <c r="I2423" s="68" t="e">
        <f>VLOOKUP($A2416,'CBT Wages'!$B$6:$AE$48,30,0)</f>
        <v>#REF!</v>
      </c>
      <c r="J2423" s="201" t="s">
        <v>367</v>
      </c>
      <c r="K2423" s="190"/>
    </row>
    <row r="2424" spans="1:11" x14ac:dyDescent="0.2">
      <c r="A2424" s="46" t="s">
        <v>368</v>
      </c>
      <c r="B2424" s="50">
        <v>0</v>
      </c>
      <c r="C2424" s="51">
        <v>0</v>
      </c>
      <c r="D2424" s="52"/>
      <c r="E2424" s="38"/>
      <c r="F2424" s="181">
        <f>SUM(D2424:E2424)</f>
        <v>0</v>
      </c>
      <c r="G2424" s="204"/>
      <c r="H2424" s="36" t="s">
        <v>369</v>
      </c>
      <c r="I2424" s="68"/>
      <c r="J2424" s="198"/>
      <c r="K2424" s="192"/>
    </row>
    <row r="2425" spans="1:11" x14ac:dyDescent="0.2">
      <c r="A2425" s="46" t="s">
        <v>370</v>
      </c>
      <c r="B2425" s="50" t="e">
        <f>VLOOKUP($A2416,'CBT Wages'!$B$6:$AE$48,18,0)</f>
        <v>#REF!</v>
      </c>
      <c r="C2425" s="51" t="e">
        <f>VLOOKUP($A2416,'CBT Wages'!$B$6:$AE$48,23,0)</f>
        <v>#REF!</v>
      </c>
      <c r="D2425" s="52"/>
      <c r="E2425" s="38"/>
      <c r="F2425" s="181" t="e">
        <f>SUM(C2425:E2425)</f>
        <v>#REF!</v>
      </c>
      <c r="G2425" s="204"/>
      <c r="H2425" s="36" t="s">
        <v>371</v>
      </c>
      <c r="I2425" s="68"/>
      <c r="J2425" s="198"/>
      <c r="K2425" s="192"/>
    </row>
    <row r="2426" spans="1:11" x14ac:dyDescent="0.2">
      <c r="A2426" s="46" t="s">
        <v>372</v>
      </c>
      <c r="B2426" s="53">
        <v>0</v>
      </c>
      <c r="C2426" s="51" t="e">
        <f>VLOOKUP($A2416,'CBT Wages'!$B$6:$AE$48,25,0)</f>
        <v>#REF!</v>
      </c>
      <c r="D2426" s="52"/>
      <c r="E2426" s="38"/>
      <c r="F2426" s="181" t="e">
        <f>SUM(C2426:E2426)</f>
        <v>#REF!</v>
      </c>
      <c r="G2426" s="204"/>
      <c r="H2426" s="51"/>
      <c r="I2426" s="68"/>
      <c r="J2426" s="198"/>
      <c r="K2426" s="192"/>
    </row>
    <row r="2427" spans="1:11" x14ac:dyDescent="0.2">
      <c r="A2427" s="46" t="s">
        <v>374</v>
      </c>
      <c r="B2427" s="53">
        <v>0</v>
      </c>
      <c r="C2427" s="51" t="e">
        <f>VLOOKUP($A2416,'CBT Wages'!$B$6:$AE$48,26,0)</f>
        <v>#REF!</v>
      </c>
      <c r="D2427" s="52"/>
      <c r="E2427" s="38"/>
      <c r="F2427" s="181" t="e">
        <f>SUM(C2427:E2427)</f>
        <v>#REF!</v>
      </c>
      <c r="G2427" s="204"/>
      <c r="H2427" s="51"/>
      <c r="I2427" s="68"/>
      <c r="J2427" s="198"/>
      <c r="K2427" s="192"/>
    </row>
    <row r="2428" spans="1:11" x14ac:dyDescent="0.2">
      <c r="A2428" s="54" t="s">
        <v>375</v>
      </c>
      <c r="B2428" s="55"/>
      <c r="C2428" s="185"/>
      <c r="D2428" s="186"/>
      <c r="E2428" s="42"/>
      <c r="F2428" s="185">
        <f>SUM(D2428:E2428)</f>
        <v>0</v>
      </c>
      <c r="G2428" s="208"/>
      <c r="H2428" s="40"/>
      <c r="I2428" s="69"/>
      <c r="J2428" s="212"/>
      <c r="K2428" s="194"/>
    </row>
    <row r="2429" spans="1:11" x14ac:dyDescent="0.2">
      <c r="A2429" s="56" t="s">
        <v>320</v>
      </c>
      <c r="B2429" s="57" t="e">
        <f>SUM(B2421:B2428)</f>
        <v>#REF!</v>
      </c>
      <c r="C2429" s="209" t="e">
        <f>SUM(C2421:D2428)</f>
        <v>#REF!</v>
      </c>
      <c r="D2429" s="210"/>
      <c r="E2429" s="58"/>
      <c r="F2429" s="209" t="e">
        <f>SUM(F2421:F2428)+F2419</f>
        <v>#REF!</v>
      </c>
      <c r="G2429" s="211">
        <f t="shared" ref="G2429" si="142">SUM(G2421:G2428)</f>
        <v>0</v>
      </c>
      <c r="H2429" s="59"/>
      <c r="I2429" s="70" t="e">
        <f>SUM(I2421:I2428)</f>
        <v>#REF!</v>
      </c>
      <c r="J2429" s="77"/>
      <c r="K2429" s="78"/>
    </row>
    <row r="2431" spans="1:11" ht="15.75" x14ac:dyDescent="0.2">
      <c r="A2431" s="20" t="s">
        <v>337</v>
      </c>
      <c r="B2431" s="21"/>
      <c r="C2431" s="21"/>
      <c r="D2431" s="21"/>
      <c r="E2431" s="214"/>
      <c r="F2431" s="214"/>
      <c r="G2431" s="214"/>
      <c r="H2431" s="214"/>
      <c r="I2431" s="214"/>
      <c r="J2431" s="214"/>
      <c r="K2431" s="215"/>
    </row>
    <row r="2432" spans="1:11" x14ac:dyDescent="0.2">
      <c r="A2432" s="22"/>
      <c r="C2432" s="23" t="s">
        <v>339</v>
      </c>
      <c r="E2432" s="23"/>
      <c r="F2432" s="23"/>
      <c r="G2432" s="23"/>
      <c r="H2432" s="23"/>
      <c r="I2432" s="23"/>
      <c r="J2432" s="23"/>
      <c r="K2432" s="60"/>
    </row>
    <row r="2433" spans="1:11" x14ac:dyDescent="0.2">
      <c r="A2433" s="24" t="s">
        <v>340</v>
      </c>
      <c r="B2433" s="25" t="s">
        <v>341</v>
      </c>
      <c r="C2433" s="26"/>
      <c r="D2433" s="27" t="s">
        <v>342</v>
      </c>
      <c r="E2433" s="28" t="s">
        <v>343</v>
      </c>
      <c r="F2433" s="28" t="s">
        <v>344</v>
      </c>
      <c r="G2433" s="28" t="s">
        <v>345</v>
      </c>
      <c r="H2433" s="29" t="s">
        <v>346</v>
      </c>
      <c r="I2433" s="61" t="s">
        <v>347</v>
      </c>
      <c r="J2433" s="44"/>
      <c r="K2433" s="62" t="s">
        <v>348</v>
      </c>
    </row>
    <row r="2434" spans="1:11" x14ac:dyDescent="0.2">
      <c r="A2434" s="76" t="e">
        <f>+'CBT Wages'!#REF!</f>
        <v>#REF!</v>
      </c>
      <c r="B2434" s="31" t="e">
        <f>VLOOKUP($A2434,'CBT Wages'!$B$6:$AE$48,8,0)</f>
        <v>#REF!</v>
      </c>
      <c r="C2434" s="26"/>
      <c r="D2434" s="31" t="e">
        <f>VLOOKUP($A2434,'CBT Wages'!$B$6:$AE$48,9,0)</f>
        <v>#REF!</v>
      </c>
      <c r="E2434" s="31" t="e">
        <f>VLOOKUP($A2434,'CBT Wages'!$B$6:$AE$48,10,0)</f>
        <v>#REF!</v>
      </c>
      <c r="F2434" s="31" t="e">
        <f>VLOOKUP($A2434,'CBT Wages'!$B$6:$AE$48,14,0)</f>
        <v>#REF!</v>
      </c>
      <c r="G2434" s="32" t="e">
        <f>VLOOKUP($A2434,'CBT Wages'!$B$6:$AE$48,5,0)</f>
        <v>#REF!</v>
      </c>
      <c r="H2434" s="33" t="s">
        <v>349</v>
      </c>
      <c r="I2434" s="64">
        <v>0</v>
      </c>
      <c r="J2434" s="65"/>
      <c r="K2434" s="64">
        <v>0</v>
      </c>
    </row>
    <row r="2435" spans="1:11" x14ac:dyDescent="0.2">
      <c r="A2435" s="34" t="s">
        <v>350</v>
      </c>
      <c r="B2435" s="31" t="e">
        <f>VLOOKUP($A2434,'CBT Wages'!$B$6:$AE$48,3,0)</f>
        <v>#REF!</v>
      </c>
      <c r="C2435" s="21"/>
      <c r="D2435" s="21"/>
      <c r="E2435" s="35"/>
      <c r="F2435" s="35"/>
      <c r="G2435" s="35"/>
      <c r="H2435" s="213" t="s">
        <v>351</v>
      </c>
      <c r="I2435" s="187">
        <v>0</v>
      </c>
      <c r="J2435" s="206"/>
      <c r="K2435" s="187">
        <v>0</v>
      </c>
    </row>
    <row r="2436" spans="1:11" x14ac:dyDescent="0.2">
      <c r="A2436" s="36" t="s">
        <v>352</v>
      </c>
      <c r="B2436" s="27" t="e">
        <f>VLOOKUP($A2434,'CBT Wages'!$B$6:$AE$48,4,0)</f>
        <v>#REF!</v>
      </c>
      <c r="C2436" s="21"/>
      <c r="D2436" s="21"/>
      <c r="E2436" s="28" t="s">
        <v>322</v>
      </c>
      <c r="F2436" s="37" t="e">
        <f>VLOOKUP($A2434,'CBT OT'!$B$6:$O$429,9,0)</f>
        <v>#REF!</v>
      </c>
      <c r="G2436" s="38"/>
      <c r="H2436" s="194"/>
      <c r="I2436" s="188"/>
      <c r="J2436" s="207"/>
      <c r="K2436" s="188"/>
    </row>
    <row r="2437" spans="1:11" x14ac:dyDescent="0.2">
      <c r="A2437" s="39" t="s">
        <v>353</v>
      </c>
      <c r="B2437" s="40" t="s">
        <v>398</v>
      </c>
      <c r="C2437" s="41"/>
      <c r="D2437" s="41"/>
      <c r="E2437" s="35" t="s">
        <v>354</v>
      </c>
      <c r="F2437" s="37" t="e">
        <f>VLOOKUP($A2434,'CBT OT'!$B$6:$V$429,16,0)</f>
        <v>#REF!</v>
      </c>
      <c r="G2437" s="42"/>
      <c r="H2437" s="43" t="s">
        <v>355</v>
      </c>
      <c r="I2437" s="66">
        <v>0</v>
      </c>
      <c r="J2437" s="67"/>
      <c r="K2437" s="66">
        <v>0</v>
      </c>
    </row>
    <row r="2438" spans="1:11" x14ac:dyDescent="0.2">
      <c r="A2438" s="169" t="s">
        <v>356</v>
      </c>
      <c r="B2438" s="197"/>
      <c r="C2438" s="198" t="s">
        <v>357</v>
      </c>
      <c r="D2438" s="192"/>
      <c r="E2438" s="45"/>
      <c r="F2438" s="199" t="s">
        <v>358</v>
      </c>
      <c r="G2438" s="192"/>
      <c r="H2438" s="200" t="s">
        <v>359</v>
      </c>
      <c r="I2438" s="201"/>
      <c r="J2438" s="175" t="s">
        <v>360</v>
      </c>
      <c r="K2438" s="176"/>
    </row>
    <row r="2439" spans="1:11" x14ac:dyDescent="0.2">
      <c r="A2439" s="46" t="s">
        <v>361</v>
      </c>
      <c r="B2439" s="47" t="e">
        <f>VLOOKUP($A2434,'CBT Wages'!$B$6:$AE$48,15,0)</f>
        <v>#REF!</v>
      </c>
      <c r="C2439" s="31" t="e">
        <f>VLOOKUP($A2434,'CBT Wages'!$B$6:$AE$48,20,0)</f>
        <v>#REF!</v>
      </c>
      <c r="D2439" s="48"/>
      <c r="E2439" s="49"/>
      <c r="F2439" s="177" t="e">
        <f>SUM(C2439:E2439)</f>
        <v>#REF!</v>
      </c>
      <c r="G2439" s="202"/>
      <c r="H2439" s="34" t="s">
        <v>362</v>
      </c>
      <c r="I2439" s="26" t="e">
        <f>VLOOKUP($A2434,'CBT Wages'!$B$6:$AE$48,29,0)</f>
        <v>#REF!</v>
      </c>
      <c r="J2439" s="203"/>
      <c r="K2439" s="180"/>
    </row>
    <row r="2440" spans="1:11" ht="14.25" x14ac:dyDescent="0.2">
      <c r="A2440" s="46" t="s">
        <v>363</v>
      </c>
      <c r="B2440" s="50" t="e">
        <f>VLOOKUP($A2434,'CBT Wages'!$B$6:$AE$48,16,0)</f>
        <v>#REF!</v>
      </c>
      <c r="C2440" s="51" t="e">
        <f>VLOOKUP($A2434,'CBT Wages'!$B$6:$AE$48,21,0)</f>
        <v>#REF!</v>
      </c>
      <c r="D2440" s="52"/>
      <c r="E2440" s="38"/>
      <c r="F2440" s="181" t="e">
        <f>SUM(C2440:E2440)</f>
        <v>#REF!</v>
      </c>
      <c r="G2440" s="204"/>
      <c r="H2440" s="36" t="s">
        <v>364</v>
      </c>
      <c r="I2440" s="68" t="e">
        <f>VLOOKUP($A2434,'CBT Wages'!$B$6:$AE$48,28,0)</f>
        <v>#REF!</v>
      </c>
      <c r="J2440" s="205" t="e">
        <f>F2447-I2447</f>
        <v>#REF!</v>
      </c>
      <c r="K2440" s="184"/>
    </row>
    <row r="2441" spans="1:11" x14ac:dyDescent="0.2">
      <c r="A2441" s="46" t="s">
        <v>365</v>
      </c>
      <c r="B2441" s="50" t="e">
        <f>VLOOKUP($A2434,'CBT Wages'!$B$6:$AE$48,17,0)</f>
        <v>#REF!</v>
      </c>
      <c r="C2441" s="51" t="e">
        <f>VLOOKUP($A2434,'CBT Wages'!$B$6:$AE$48,22,0)</f>
        <v>#REF!</v>
      </c>
      <c r="D2441" s="52"/>
      <c r="E2441" s="38"/>
      <c r="F2441" s="181" t="e">
        <f>SUM(C2441:E2441)</f>
        <v>#REF!</v>
      </c>
      <c r="G2441" s="204"/>
      <c r="H2441" s="36" t="s">
        <v>366</v>
      </c>
      <c r="I2441" s="68" t="e">
        <f>VLOOKUP($A2434,'CBT Wages'!$B$6:$AE$48,30,0)</f>
        <v>#REF!</v>
      </c>
      <c r="J2441" s="201" t="s">
        <v>367</v>
      </c>
      <c r="K2441" s="190"/>
    </row>
    <row r="2442" spans="1:11" x14ac:dyDescent="0.2">
      <c r="A2442" s="46" t="s">
        <v>368</v>
      </c>
      <c r="B2442" s="50">
        <v>0</v>
      </c>
      <c r="C2442" s="51">
        <v>0</v>
      </c>
      <c r="D2442" s="52"/>
      <c r="E2442" s="38"/>
      <c r="F2442" s="181">
        <f>SUM(D2442:E2442)</f>
        <v>0</v>
      </c>
      <c r="G2442" s="204"/>
      <c r="H2442" s="36" t="s">
        <v>369</v>
      </c>
      <c r="I2442" s="68"/>
      <c r="J2442" s="198"/>
      <c r="K2442" s="192"/>
    </row>
    <row r="2443" spans="1:11" x14ac:dyDescent="0.2">
      <c r="A2443" s="46" t="s">
        <v>370</v>
      </c>
      <c r="B2443" s="50" t="e">
        <f>VLOOKUP($A2434,'CBT Wages'!$B$6:$AE$48,18,0)</f>
        <v>#REF!</v>
      </c>
      <c r="C2443" s="51" t="e">
        <f>VLOOKUP($A2434,'CBT Wages'!$B$6:$AE$48,23,0)</f>
        <v>#REF!</v>
      </c>
      <c r="D2443" s="52"/>
      <c r="E2443" s="38"/>
      <c r="F2443" s="181" t="e">
        <f>SUM(C2443:E2443)</f>
        <v>#REF!</v>
      </c>
      <c r="G2443" s="204"/>
      <c r="H2443" s="36" t="s">
        <v>371</v>
      </c>
      <c r="I2443" s="68"/>
      <c r="J2443" s="198"/>
      <c r="K2443" s="192"/>
    </row>
    <row r="2444" spans="1:11" x14ac:dyDescent="0.2">
      <c r="A2444" s="46" t="s">
        <v>372</v>
      </c>
      <c r="B2444" s="53">
        <v>0</v>
      </c>
      <c r="C2444" s="51" t="e">
        <f>VLOOKUP($A2434,'CBT Wages'!$B$6:$AE$48,25,0)</f>
        <v>#REF!</v>
      </c>
      <c r="D2444" s="52"/>
      <c r="E2444" s="38"/>
      <c r="F2444" s="181" t="e">
        <f>SUM(C2444:E2444)</f>
        <v>#REF!</v>
      </c>
      <c r="G2444" s="204"/>
      <c r="H2444" s="51"/>
      <c r="I2444" s="68"/>
      <c r="J2444" s="198"/>
      <c r="K2444" s="192"/>
    </row>
    <row r="2445" spans="1:11" x14ac:dyDescent="0.2">
      <c r="A2445" s="46" t="s">
        <v>374</v>
      </c>
      <c r="B2445" s="53">
        <v>0</v>
      </c>
      <c r="C2445" s="51" t="e">
        <f>VLOOKUP($A2434,'CBT Wages'!$B$6:$AE$48,26,0)</f>
        <v>#REF!</v>
      </c>
      <c r="D2445" s="52"/>
      <c r="E2445" s="38"/>
      <c r="F2445" s="181" t="e">
        <f>SUM(C2445:E2445)</f>
        <v>#REF!</v>
      </c>
      <c r="G2445" s="204"/>
      <c r="H2445" s="51"/>
      <c r="I2445" s="68"/>
      <c r="J2445" s="198"/>
      <c r="K2445" s="192"/>
    </row>
    <row r="2446" spans="1:11" x14ac:dyDescent="0.2">
      <c r="A2446" s="54" t="s">
        <v>375</v>
      </c>
      <c r="B2446" s="55"/>
      <c r="C2446" s="185"/>
      <c r="D2446" s="186"/>
      <c r="E2446" s="42"/>
      <c r="F2446" s="185">
        <f>SUM(D2446:E2446)</f>
        <v>0</v>
      </c>
      <c r="G2446" s="208"/>
      <c r="H2446" s="40"/>
      <c r="I2446" s="69"/>
      <c r="J2446" s="212"/>
      <c r="K2446" s="194"/>
    </row>
    <row r="2447" spans="1:11" x14ac:dyDescent="0.2">
      <c r="A2447" s="56" t="s">
        <v>320</v>
      </c>
      <c r="B2447" s="57" t="e">
        <f>SUM(B2439:B2446)</f>
        <v>#REF!</v>
      </c>
      <c r="C2447" s="209" t="e">
        <f>SUM(C2439:D2446)</f>
        <v>#REF!</v>
      </c>
      <c r="D2447" s="210"/>
      <c r="E2447" s="58"/>
      <c r="F2447" s="209" t="e">
        <f>SUM(F2439:F2446)+F2437</f>
        <v>#REF!</v>
      </c>
      <c r="G2447" s="211">
        <f t="shared" ref="G2447" si="143">SUM(G2439:G2446)</f>
        <v>0</v>
      </c>
      <c r="H2447" s="59"/>
      <c r="I2447" s="70" t="e">
        <f>SUM(I2439:I2446)</f>
        <v>#REF!</v>
      </c>
      <c r="J2447" s="77"/>
      <c r="K2447" s="78"/>
    </row>
    <row r="2449" spans="1:11" ht="15.75" x14ac:dyDescent="0.2">
      <c r="A2449" s="20" t="s">
        <v>337</v>
      </c>
      <c r="B2449" s="21"/>
      <c r="C2449" s="21"/>
      <c r="D2449" s="21"/>
      <c r="E2449" s="214"/>
      <c r="F2449" s="214"/>
      <c r="G2449" s="214"/>
      <c r="H2449" s="214"/>
      <c r="I2449" s="214"/>
      <c r="J2449" s="214"/>
      <c r="K2449" s="215"/>
    </row>
    <row r="2450" spans="1:11" x14ac:dyDescent="0.2">
      <c r="A2450" s="22"/>
      <c r="C2450" s="23" t="s">
        <v>339</v>
      </c>
      <c r="E2450" s="23"/>
      <c r="F2450" s="23"/>
      <c r="G2450" s="23"/>
      <c r="H2450" s="23"/>
      <c r="I2450" s="23"/>
      <c r="J2450" s="23"/>
      <c r="K2450" s="60"/>
    </row>
    <row r="2451" spans="1:11" x14ac:dyDescent="0.2">
      <c r="A2451" s="24" t="s">
        <v>340</v>
      </c>
      <c r="B2451" s="25" t="s">
        <v>341</v>
      </c>
      <c r="C2451" s="26"/>
      <c r="D2451" s="27" t="s">
        <v>342</v>
      </c>
      <c r="E2451" s="28" t="s">
        <v>343</v>
      </c>
      <c r="F2451" s="28" t="s">
        <v>344</v>
      </c>
      <c r="G2451" s="28" t="s">
        <v>345</v>
      </c>
      <c r="H2451" s="29" t="s">
        <v>346</v>
      </c>
      <c r="I2451" s="61" t="s">
        <v>347</v>
      </c>
      <c r="J2451" s="44"/>
      <c r="K2451" s="62" t="s">
        <v>348</v>
      </c>
    </row>
    <row r="2452" spans="1:11" x14ac:dyDescent="0.2">
      <c r="A2452" s="76" t="e">
        <f>+'CBT Wages'!#REF!</f>
        <v>#REF!</v>
      </c>
      <c r="B2452" s="31" t="e">
        <f>VLOOKUP($A2452,'CBT Wages'!$B$6:$AE$48,8,0)</f>
        <v>#REF!</v>
      </c>
      <c r="C2452" s="26"/>
      <c r="D2452" s="31" t="e">
        <f>VLOOKUP($A2452,'CBT Wages'!$B$6:$AE$48,9,0)</f>
        <v>#REF!</v>
      </c>
      <c r="E2452" s="31" t="e">
        <f>VLOOKUP($A2452,'CBT Wages'!$B$6:$AE$48,10,0)</f>
        <v>#REF!</v>
      </c>
      <c r="F2452" s="31" t="e">
        <f>VLOOKUP($A2452,'CBT Wages'!$B$6:$AE$48,14,0)</f>
        <v>#REF!</v>
      </c>
      <c r="G2452" s="32" t="e">
        <f>VLOOKUP($A2452,'CBT Wages'!$B$6:$AE$48,5,0)</f>
        <v>#REF!</v>
      </c>
      <c r="H2452" s="33" t="s">
        <v>349</v>
      </c>
      <c r="I2452" s="64">
        <v>0</v>
      </c>
      <c r="J2452" s="65"/>
      <c r="K2452" s="64">
        <v>0</v>
      </c>
    </row>
    <row r="2453" spans="1:11" x14ac:dyDescent="0.2">
      <c r="A2453" s="34" t="s">
        <v>350</v>
      </c>
      <c r="B2453" s="31" t="e">
        <f>VLOOKUP($A2452,'CBT Wages'!$B$6:$AE$48,3,0)</f>
        <v>#REF!</v>
      </c>
      <c r="C2453" s="21"/>
      <c r="D2453" s="21"/>
      <c r="E2453" s="35"/>
      <c r="F2453" s="35"/>
      <c r="G2453" s="35"/>
      <c r="H2453" s="213" t="s">
        <v>351</v>
      </c>
      <c r="I2453" s="187">
        <v>0</v>
      </c>
      <c r="J2453" s="206"/>
      <c r="K2453" s="187">
        <v>0</v>
      </c>
    </row>
    <row r="2454" spans="1:11" x14ac:dyDescent="0.2">
      <c r="A2454" s="36" t="s">
        <v>352</v>
      </c>
      <c r="B2454" s="27" t="e">
        <f>VLOOKUP($A2452,'CBT Wages'!$B$6:$AE$48,4,0)</f>
        <v>#REF!</v>
      </c>
      <c r="C2454" s="21"/>
      <c r="D2454" s="21"/>
      <c r="E2454" s="28" t="s">
        <v>322</v>
      </c>
      <c r="F2454" s="37" t="e">
        <f>VLOOKUP($A2452,'CBT OT'!$B$6:$O$429,9,0)</f>
        <v>#REF!</v>
      </c>
      <c r="G2454" s="38"/>
      <c r="H2454" s="194"/>
      <c r="I2454" s="188"/>
      <c r="J2454" s="207"/>
      <c r="K2454" s="188"/>
    </row>
    <row r="2455" spans="1:11" x14ac:dyDescent="0.2">
      <c r="A2455" s="39" t="s">
        <v>353</v>
      </c>
      <c r="B2455" s="40" t="s">
        <v>398</v>
      </c>
      <c r="C2455" s="41"/>
      <c r="D2455" s="41"/>
      <c r="E2455" s="35" t="s">
        <v>354</v>
      </c>
      <c r="F2455" s="37" t="e">
        <f>VLOOKUP($A2452,'CBT OT'!$B$6:$V$429,16,0)</f>
        <v>#REF!</v>
      </c>
      <c r="G2455" s="42"/>
      <c r="H2455" s="43" t="s">
        <v>355</v>
      </c>
      <c r="I2455" s="66">
        <v>0</v>
      </c>
      <c r="J2455" s="67"/>
      <c r="K2455" s="66">
        <v>0</v>
      </c>
    </row>
    <row r="2456" spans="1:11" x14ac:dyDescent="0.2">
      <c r="A2456" s="169" t="s">
        <v>356</v>
      </c>
      <c r="B2456" s="197"/>
      <c r="C2456" s="198" t="s">
        <v>357</v>
      </c>
      <c r="D2456" s="192"/>
      <c r="E2456" s="45"/>
      <c r="F2456" s="199" t="s">
        <v>358</v>
      </c>
      <c r="G2456" s="192"/>
      <c r="H2456" s="200" t="s">
        <v>359</v>
      </c>
      <c r="I2456" s="201"/>
      <c r="J2456" s="175" t="s">
        <v>360</v>
      </c>
      <c r="K2456" s="176"/>
    </row>
    <row r="2457" spans="1:11" x14ac:dyDescent="0.2">
      <c r="A2457" s="46" t="s">
        <v>361</v>
      </c>
      <c r="B2457" s="47" t="e">
        <f>VLOOKUP($A2452,'CBT Wages'!$B$6:$AE$48,15,0)</f>
        <v>#REF!</v>
      </c>
      <c r="C2457" s="31" t="e">
        <f>VLOOKUP($A2452,'CBT Wages'!$B$6:$AE$48,20,0)</f>
        <v>#REF!</v>
      </c>
      <c r="D2457" s="48"/>
      <c r="E2457" s="49"/>
      <c r="F2457" s="177" t="e">
        <f>SUM(C2457:E2457)</f>
        <v>#REF!</v>
      </c>
      <c r="G2457" s="202"/>
      <c r="H2457" s="34" t="s">
        <v>362</v>
      </c>
      <c r="I2457" s="26" t="e">
        <f>VLOOKUP($A2452,'CBT Wages'!$B$6:$AE$48,29,0)</f>
        <v>#REF!</v>
      </c>
      <c r="J2457" s="203"/>
      <c r="K2457" s="180"/>
    </row>
    <row r="2458" spans="1:11" ht="14.25" x14ac:dyDescent="0.2">
      <c r="A2458" s="46" t="s">
        <v>363</v>
      </c>
      <c r="B2458" s="50" t="e">
        <f>VLOOKUP($A2452,'CBT Wages'!$B$6:$AE$48,16,0)</f>
        <v>#REF!</v>
      </c>
      <c r="C2458" s="51" t="e">
        <f>VLOOKUP($A2452,'CBT Wages'!$B$6:$AE$48,21,0)</f>
        <v>#REF!</v>
      </c>
      <c r="D2458" s="52"/>
      <c r="E2458" s="38"/>
      <c r="F2458" s="181" t="e">
        <f>SUM(C2458:E2458)</f>
        <v>#REF!</v>
      </c>
      <c r="G2458" s="204"/>
      <c r="H2458" s="36" t="s">
        <v>364</v>
      </c>
      <c r="I2458" s="68" t="e">
        <f>VLOOKUP($A2452,'CBT Wages'!$B$6:$AE$48,28,0)</f>
        <v>#REF!</v>
      </c>
      <c r="J2458" s="205" t="e">
        <f>F2465-I2465</f>
        <v>#REF!</v>
      </c>
      <c r="K2458" s="184"/>
    </row>
    <row r="2459" spans="1:11" x14ac:dyDescent="0.2">
      <c r="A2459" s="46" t="s">
        <v>365</v>
      </c>
      <c r="B2459" s="50" t="e">
        <f>VLOOKUP($A2452,'CBT Wages'!$B$6:$AE$48,17,0)</f>
        <v>#REF!</v>
      </c>
      <c r="C2459" s="51" t="e">
        <f>VLOOKUP($A2452,'CBT Wages'!$B$6:$AE$48,22,0)</f>
        <v>#REF!</v>
      </c>
      <c r="D2459" s="52"/>
      <c r="E2459" s="38"/>
      <c r="F2459" s="181" t="e">
        <f>SUM(C2459:E2459)</f>
        <v>#REF!</v>
      </c>
      <c r="G2459" s="204"/>
      <c r="H2459" s="36" t="s">
        <v>366</v>
      </c>
      <c r="I2459" s="68" t="e">
        <f>VLOOKUP($A2452,'CBT Wages'!$B$6:$AE$48,30,0)</f>
        <v>#REF!</v>
      </c>
      <c r="J2459" s="201" t="s">
        <v>367</v>
      </c>
      <c r="K2459" s="190"/>
    </row>
    <row r="2460" spans="1:11" x14ac:dyDescent="0.2">
      <c r="A2460" s="46" t="s">
        <v>368</v>
      </c>
      <c r="B2460" s="50">
        <v>0</v>
      </c>
      <c r="C2460" s="51">
        <v>0</v>
      </c>
      <c r="D2460" s="52"/>
      <c r="E2460" s="38"/>
      <c r="F2460" s="181">
        <f>SUM(D2460:E2460)</f>
        <v>0</v>
      </c>
      <c r="G2460" s="204"/>
      <c r="H2460" s="36" t="s">
        <v>369</v>
      </c>
      <c r="I2460" s="68"/>
      <c r="J2460" s="198"/>
      <c r="K2460" s="192"/>
    </row>
    <row r="2461" spans="1:11" x14ac:dyDescent="0.2">
      <c r="A2461" s="46" t="s">
        <v>370</v>
      </c>
      <c r="B2461" s="50" t="e">
        <f>VLOOKUP($A2452,'CBT Wages'!$B$6:$AE$48,18,0)</f>
        <v>#REF!</v>
      </c>
      <c r="C2461" s="51" t="e">
        <f>VLOOKUP($A2452,'CBT Wages'!$B$6:$AE$48,23,0)</f>
        <v>#REF!</v>
      </c>
      <c r="D2461" s="52"/>
      <c r="E2461" s="38"/>
      <c r="F2461" s="181" t="e">
        <f>SUM(C2461:E2461)</f>
        <v>#REF!</v>
      </c>
      <c r="G2461" s="204"/>
      <c r="H2461" s="36" t="s">
        <v>371</v>
      </c>
      <c r="I2461" s="68"/>
      <c r="J2461" s="198"/>
      <c r="K2461" s="192"/>
    </row>
    <row r="2462" spans="1:11" x14ac:dyDescent="0.2">
      <c r="A2462" s="46" t="s">
        <v>372</v>
      </c>
      <c r="B2462" s="53">
        <v>0</v>
      </c>
      <c r="C2462" s="51" t="e">
        <f>VLOOKUP($A2452,'CBT Wages'!$B$6:$AE$48,25,0)</f>
        <v>#REF!</v>
      </c>
      <c r="D2462" s="52"/>
      <c r="E2462" s="38"/>
      <c r="F2462" s="181" t="e">
        <f>SUM(C2462:E2462)</f>
        <v>#REF!</v>
      </c>
      <c r="G2462" s="204"/>
      <c r="H2462" s="51"/>
      <c r="I2462" s="68"/>
      <c r="J2462" s="198"/>
      <c r="K2462" s="192"/>
    </row>
    <row r="2463" spans="1:11" x14ac:dyDescent="0.2">
      <c r="A2463" s="46" t="s">
        <v>374</v>
      </c>
      <c r="B2463" s="53">
        <v>0</v>
      </c>
      <c r="C2463" s="51" t="e">
        <f>VLOOKUP($A2452,'CBT Wages'!$B$6:$AE$48,26,0)</f>
        <v>#REF!</v>
      </c>
      <c r="D2463" s="52"/>
      <c r="E2463" s="38"/>
      <c r="F2463" s="181" t="e">
        <f>SUM(C2463:E2463)</f>
        <v>#REF!</v>
      </c>
      <c r="G2463" s="204"/>
      <c r="H2463" s="51"/>
      <c r="I2463" s="68"/>
      <c r="J2463" s="198"/>
      <c r="K2463" s="192"/>
    </row>
    <row r="2464" spans="1:11" x14ac:dyDescent="0.2">
      <c r="A2464" s="54" t="s">
        <v>375</v>
      </c>
      <c r="B2464" s="55"/>
      <c r="C2464" s="185"/>
      <c r="D2464" s="186"/>
      <c r="E2464" s="42"/>
      <c r="F2464" s="185">
        <f>SUM(D2464:E2464)</f>
        <v>0</v>
      </c>
      <c r="G2464" s="208"/>
      <c r="H2464" s="40"/>
      <c r="I2464" s="69"/>
      <c r="J2464" s="212"/>
      <c r="K2464" s="194"/>
    </row>
    <row r="2465" spans="1:11" x14ac:dyDescent="0.2">
      <c r="A2465" s="56" t="s">
        <v>320</v>
      </c>
      <c r="B2465" s="57" t="e">
        <f>SUM(B2457:B2464)</f>
        <v>#REF!</v>
      </c>
      <c r="C2465" s="209" t="e">
        <f>SUM(C2457:D2464)</f>
        <v>#REF!</v>
      </c>
      <c r="D2465" s="210"/>
      <c r="E2465" s="58"/>
      <c r="F2465" s="209" t="e">
        <f>SUM(F2457:F2464)+F2455</f>
        <v>#REF!</v>
      </c>
      <c r="G2465" s="211">
        <f t="shared" ref="G2465" si="144">SUM(G2457:G2464)</f>
        <v>0</v>
      </c>
      <c r="H2465" s="59"/>
      <c r="I2465" s="70" t="e">
        <f>SUM(I2457:I2464)</f>
        <v>#REF!</v>
      </c>
      <c r="J2465" s="77"/>
      <c r="K2465" s="78"/>
    </row>
    <row r="2467" spans="1:11" ht="15.75" x14ac:dyDescent="0.2">
      <c r="A2467" s="20" t="s">
        <v>337</v>
      </c>
      <c r="B2467" s="21"/>
      <c r="C2467" s="21"/>
      <c r="D2467" s="21"/>
      <c r="E2467" s="214"/>
      <c r="F2467" s="214"/>
      <c r="G2467" s="214"/>
      <c r="H2467" s="214"/>
      <c r="I2467" s="214"/>
      <c r="J2467" s="214"/>
      <c r="K2467" s="215"/>
    </row>
    <row r="2468" spans="1:11" x14ac:dyDescent="0.2">
      <c r="A2468" s="22"/>
      <c r="C2468" s="23" t="s">
        <v>339</v>
      </c>
      <c r="E2468" s="23"/>
      <c r="F2468" s="23"/>
      <c r="G2468" s="23"/>
      <c r="H2468" s="23"/>
      <c r="I2468" s="23"/>
      <c r="J2468" s="23"/>
      <c r="K2468" s="60"/>
    </row>
    <row r="2469" spans="1:11" x14ac:dyDescent="0.2">
      <c r="A2469" s="24" t="s">
        <v>340</v>
      </c>
      <c r="B2469" s="25" t="s">
        <v>341</v>
      </c>
      <c r="C2469" s="26"/>
      <c r="D2469" s="27" t="s">
        <v>342</v>
      </c>
      <c r="E2469" s="28" t="s">
        <v>343</v>
      </c>
      <c r="F2469" s="28" t="s">
        <v>344</v>
      </c>
      <c r="G2469" s="28" t="s">
        <v>345</v>
      </c>
      <c r="H2469" s="29" t="s">
        <v>346</v>
      </c>
      <c r="I2469" s="61" t="s">
        <v>347</v>
      </c>
      <c r="J2469" s="44"/>
      <c r="K2469" s="62" t="s">
        <v>348</v>
      </c>
    </row>
    <row r="2470" spans="1:11" x14ac:dyDescent="0.2">
      <c r="A2470" s="76" t="e">
        <f>+'CBT Wages'!#REF!</f>
        <v>#REF!</v>
      </c>
      <c r="B2470" s="31" t="e">
        <f>VLOOKUP($A2470,'CBT Wages'!$B$6:$AE$48,8,0)</f>
        <v>#REF!</v>
      </c>
      <c r="C2470" s="26"/>
      <c r="D2470" s="31" t="e">
        <f>VLOOKUP($A2470,'CBT Wages'!$B$6:$AE$48,9,0)</f>
        <v>#REF!</v>
      </c>
      <c r="E2470" s="31" t="e">
        <f>VLOOKUP($A2470,'CBT Wages'!$B$6:$AE$48,10,0)</f>
        <v>#REF!</v>
      </c>
      <c r="F2470" s="31" t="e">
        <f>VLOOKUP($A2470,'CBT Wages'!$B$6:$AE$48,14,0)</f>
        <v>#REF!</v>
      </c>
      <c r="G2470" s="32" t="e">
        <f>VLOOKUP($A2470,'CBT Wages'!$B$6:$AE$48,5,0)</f>
        <v>#REF!</v>
      </c>
      <c r="H2470" s="33" t="s">
        <v>349</v>
      </c>
      <c r="I2470" s="64">
        <v>0</v>
      </c>
      <c r="J2470" s="65"/>
      <c r="K2470" s="64">
        <v>0</v>
      </c>
    </row>
    <row r="2471" spans="1:11" x14ac:dyDescent="0.2">
      <c r="A2471" s="34" t="s">
        <v>350</v>
      </c>
      <c r="B2471" s="31" t="e">
        <f>VLOOKUP($A2470,'CBT Wages'!$B$6:$AE$48,3,0)</f>
        <v>#REF!</v>
      </c>
      <c r="C2471" s="21"/>
      <c r="D2471" s="21"/>
      <c r="E2471" s="35"/>
      <c r="F2471" s="35"/>
      <c r="G2471" s="35"/>
      <c r="H2471" s="213" t="s">
        <v>351</v>
      </c>
      <c r="I2471" s="187">
        <v>0</v>
      </c>
      <c r="J2471" s="206"/>
      <c r="K2471" s="187">
        <v>0</v>
      </c>
    </row>
    <row r="2472" spans="1:11" x14ac:dyDescent="0.2">
      <c r="A2472" s="36" t="s">
        <v>352</v>
      </c>
      <c r="B2472" s="27" t="e">
        <f>VLOOKUP($A2470,'CBT Wages'!$B$6:$AE$48,4,0)</f>
        <v>#REF!</v>
      </c>
      <c r="C2472" s="21"/>
      <c r="D2472" s="21"/>
      <c r="E2472" s="28" t="s">
        <v>322</v>
      </c>
      <c r="F2472" s="37" t="e">
        <f>VLOOKUP($A2470,'CBT OT'!$B$6:$O$429,9,0)</f>
        <v>#REF!</v>
      </c>
      <c r="G2472" s="38"/>
      <c r="H2472" s="194"/>
      <c r="I2472" s="188"/>
      <c r="J2472" s="207"/>
      <c r="K2472" s="188"/>
    </row>
    <row r="2473" spans="1:11" x14ac:dyDescent="0.2">
      <c r="A2473" s="39" t="s">
        <v>353</v>
      </c>
      <c r="B2473" s="40" t="s">
        <v>398</v>
      </c>
      <c r="C2473" s="41"/>
      <c r="D2473" s="41"/>
      <c r="E2473" s="35" t="s">
        <v>354</v>
      </c>
      <c r="F2473" s="37" t="e">
        <f>VLOOKUP($A2470,'CBT OT'!$B$6:$V$429,16,0)</f>
        <v>#REF!</v>
      </c>
      <c r="G2473" s="42"/>
      <c r="H2473" s="43" t="s">
        <v>355</v>
      </c>
      <c r="I2473" s="66">
        <v>0</v>
      </c>
      <c r="J2473" s="67"/>
      <c r="K2473" s="66">
        <v>0</v>
      </c>
    </row>
    <row r="2474" spans="1:11" x14ac:dyDescent="0.2">
      <c r="A2474" s="169" t="s">
        <v>356</v>
      </c>
      <c r="B2474" s="197"/>
      <c r="C2474" s="198" t="s">
        <v>357</v>
      </c>
      <c r="D2474" s="192"/>
      <c r="E2474" s="45"/>
      <c r="F2474" s="199" t="s">
        <v>358</v>
      </c>
      <c r="G2474" s="192"/>
      <c r="H2474" s="200" t="s">
        <v>359</v>
      </c>
      <c r="I2474" s="201"/>
      <c r="J2474" s="175" t="s">
        <v>360</v>
      </c>
      <c r="K2474" s="176"/>
    </row>
    <row r="2475" spans="1:11" x14ac:dyDescent="0.2">
      <c r="A2475" s="46" t="s">
        <v>361</v>
      </c>
      <c r="B2475" s="47" t="e">
        <f>VLOOKUP($A2470,'CBT Wages'!$B$6:$AE$48,15,0)</f>
        <v>#REF!</v>
      </c>
      <c r="C2475" s="31" t="e">
        <f>VLOOKUP($A2470,'CBT Wages'!$B$6:$AE$48,20,0)</f>
        <v>#REF!</v>
      </c>
      <c r="D2475" s="48"/>
      <c r="E2475" s="49"/>
      <c r="F2475" s="177" t="e">
        <f>SUM(C2475:E2475)</f>
        <v>#REF!</v>
      </c>
      <c r="G2475" s="202"/>
      <c r="H2475" s="34" t="s">
        <v>362</v>
      </c>
      <c r="I2475" s="26" t="e">
        <f>VLOOKUP($A2470,'CBT Wages'!$B$6:$AE$48,29,0)</f>
        <v>#REF!</v>
      </c>
      <c r="J2475" s="203"/>
      <c r="K2475" s="180"/>
    </row>
    <row r="2476" spans="1:11" ht="14.25" x14ac:dyDescent="0.2">
      <c r="A2476" s="46" t="s">
        <v>363</v>
      </c>
      <c r="B2476" s="50" t="e">
        <f>VLOOKUP($A2470,'CBT Wages'!$B$6:$AE$48,16,0)</f>
        <v>#REF!</v>
      </c>
      <c r="C2476" s="51" t="e">
        <f>VLOOKUP($A2470,'CBT Wages'!$B$6:$AE$48,21,0)</f>
        <v>#REF!</v>
      </c>
      <c r="D2476" s="52"/>
      <c r="E2476" s="38"/>
      <c r="F2476" s="181" t="e">
        <f>SUM(C2476:E2476)</f>
        <v>#REF!</v>
      </c>
      <c r="G2476" s="204"/>
      <c r="H2476" s="36" t="s">
        <v>364</v>
      </c>
      <c r="I2476" s="68" t="e">
        <f>VLOOKUP($A2470,'CBT Wages'!$B$6:$AE$48,28,0)</f>
        <v>#REF!</v>
      </c>
      <c r="J2476" s="205" t="e">
        <f>F2483-I2483</f>
        <v>#REF!</v>
      </c>
      <c r="K2476" s="184"/>
    </row>
    <row r="2477" spans="1:11" x14ac:dyDescent="0.2">
      <c r="A2477" s="46" t="s">
        <v>365</v>
      </c>
      <c r="B2477" s="50" t="e">
        <f>VLOOKUP($A2470,'CBT Wages'!$B$6:$AE$48,17,0)</f>
        <v>#REF!</v>
      </c>
      <c r="C2477" s="51" t="e">
        <f>VLOOKUP($A2470,'CBT Wages'!$B$6:$AE$48,22,0)</f>
        <v>#REF!</v>
      </c>
      <c r="D2477" s="52"/>
      <c r="E2477" s="38"/>
      <c r="F2477" s="181" t="e">
        <f>SUM(C2477:E2477)</f>
        <v>#REF!</v>
      </c>
      <c r="G2477" s="204"/>
      <c r="H2477" s="36" t="s">
        <v>366</v>
      </c>
      <c r="I2477" s="68" t="e">
        <f>VLOOKUP($A2470,'CBT Wages'!$B$6:$AE$48,30,0)</f>
        <v>#REF!</v>
      </c>
      <c r="J2477" s="201" t="s">
        <v>367</v>
      </c>
      <c r="K2477" s="190"/>
    </row>
    <row r="2478" spans="1:11" x14ac:dyDescent="0.2">
      <c r="A2478" s="46" t="s">
        <v>368</v>
      </c>
      <c r="B2478" s="50">
        <v>0</v>
      </c>
      <c r="C2478" s="51">
        <v>0</v>
      </c>
      <c r="D2478" s="52"/>
      <c r="E2478" s="38"/>
      <c r="F2478" s="181">
        <f>SUM(D2478:E2478)</f>
        <v>0</v>
      </c>
      <c r="G2478" s="204"/>
      <c r="H2478" s="36" t="s">
        <v>369</v>
      </c>
      <c r="I2478" s="68"/>
      <c r="J2478" s="198"/>
      <c r="K2478" s="192"/>
    </row>
    <row r="2479" spans="1:11" x14ac:dyDescent="0.2">
      <c r="A2479" s="46" t="s">
        <v>370</v>
      </c>
      <c r="B2479" s="50" t="e">
        <f>VLOOKUP($A2470,'CBT Wages'!$B$6:$AE$48,18,0)</f>
        <v>#REF!</v>
      </c>
      <c r="C2479" s="51" t="e">
        <f>VLOOKUP($A2470,'CBT Wages'!$B$6:$AE$48,23,0)</f>
        <v>#REF!</v>
      </c>
      <c r="D2479" s="52"/>
      <c r="E2479" s="38"/>
      <c r="F2479" s="181" t="e">
        <f>SUM(C2479:E2479)</f>
        <v>#REF!</v>
      </c>
      <c r="G2479" s="204"/>
      <c r="H2479" s="36" t="s">
        <v>371</v>
      </c>
      <c r="I2479" s="68"/>
      <c r="J2479" s="198"/>
      <c r="K2479" s="192"/>
    </row>
    <row r="2480" spans="1:11" x14ac:dyDescent="0.2">
      <c r="A2480" s="46" t="s">
        <v>372</v>
      </c>
      <c r="B2480" s="53">
        <v>0</v>
      </c>
      <c r="C2480" s="51" t="e">
        <f>VLOOKUP($A2470,'CBT Wages'!$B$6:$AE$48,25,0)</f>
        <v>#REF!</v>
      </c>
      <c r="D2480" s="52"/>
      <c r="E2480" s="38"/>
      <c r="F2480" s="181" t="e">
        <f>SUM(C2480:E2480)</f>
        <v>#REF!</v>
      </c>
      <c r="G2480" s="204"/>
      <c r="H2480" s="51"/>
      <c r="I2480" s="68"/>
      <c r="J2480" s="198"/>
      <c r="K2480" s="192"/>
    </row>
    <row r="2481" spans="1:11" x14ac:dyDescent="0.2">
      <c r="A2481" s="46" t="s">
        <v>374</v>
      </c>
      <c r="B2481" s="53">
        <v>0</v>
      </c>
      <c r="C2481" s="51" t="e">
        <f>VLOOKUP($A2470,'CBT Wages'!$B$6:$AE$48,26,0)</f>
        <v>#REF!</v>
      </c>
      <c r="D2481" s="52"/>
      <c r="E2481" s="38"/>
      <c r="F2481" s="181" t="e">
        <f>SUM(C2481:E2481)</f>
        <v>#REF!</v>
      </c>
      <c r="G2481" s="204"/>
      <c r="H2481" s="51"/>
      <c r="I2481" s="68"/>
      <c r="J2481" s="198"/>
      <c r="K2481" s="192"/>
    </row>
    <row r="2482" spans="1:11" x14ac:dyDescent="0.2">
      <c r="A2482" s="54" t="s">
        <v>375</v>
      </c>
      <c r="B2482" s="55"/>
      <c r="C2482" s="185"/>
      <c r="D2482" s="186"/>
      <c r="E2482" s="42"/>
      <c r="F2482" s="185">
        <f>SUM(D2482:E2482)</f>
        <v>0</v>
      </c>
      <c r="G2482" s="208"/>
      <c r="H2482" s="40"/>
      <c r="I2482" s="69"/>
      <c r="J2482" s="212"/>
      <c r="K2482" s="194"/>
    </row>
    <row r="2483" spans="1:11" x14ac:dyDescent="0.2">
      <c r="A2483" s="56" t="s">
        <v>320</v>
      </c>
      <c r="B2483" s="57" t="e">
        <f>SUM(B2475:B2482)</f>
        <v>#REF!</v>
      </c>
      <c r="C2483" s="209" t="e">
        <f>SUM(C2475:D2482)</f>
        <v>#REF!</v>
      </c>
      <c r="D2483" s="210"/>
      <c r="E2483" s="58"/>
      <c r="F2483" s="209" t="e">
        <f>SUM(F2475:F2482)+F2473</f>
        <v>#REF!</v>
      </c>
      <c r="G2483" s="211">
        <f t="shared" ref="G2483" si="145">SUM(G2475:G2482)</f>
        <v>0</v>
      </c>
      <c r="H2483" s="59"/>
      <c r="I2483" s="70" t="e">
        <f>SUM(I2475:I2482)</f>
        <v>#REF!</v>
      </c>
      <c r="J2483" s="77"/>
      <c r="K2483" s="78"/>
    </row>
  </sheetData>
  <mergeCells count="3312">
    <mergeCell ref="C2482:D2482"/>
    <mergeCell ref="F2482:G2482"/>
    <mergeCell ref="C2483:D2483"/>
    <mergeCell ref="F2483:G2483"/>
    <mergeCell ref="H5:H6"/>
    <mergeCell ref="H23:H24"/>
    <mergeCell ref="H41:H42"/>
    <mergeCell ref="H59:H60"/>
    <mergeCell ref="H77:H78"/>
    <mergeCell ref="H95:H96"/>
    <mergeCell ref="H113:H114"/>
    <mergeCell ref="H131:H132"/>
    <mergeCell ref="H149:H150"/>
    <mergeCell ref="H167:H168"/>
    <mergeCell ref="H185:H186"/>
    <mergeCell ref="H203:H204"/>
    <mergeCell ref="H221:H222"/>
    <mergeCell ref="H239:H240"/>
    <mergeCell ref="H257:H258"/>
    <mergeCell ref="H275:H276"/>
    <mergeCell ref="H293:H294"/>
    <mergeCell ref="H311:H312"/>
    <mergeCell ref="F2439:G2439"/>
    <mergeCell ref="C2464:D2464"/>
    <mergeCell ref="C2465:D2465"/>
    <mergeCell ref="F2421:G2421"/>
    <mergeCell ref="F2403:G2403"/>
    <mergeCell ref="F2385:G2385"/>
    <mergeCell ref="F2367:G2367"/>
    <mergeCell ref="F2349:G2349"/>
    <mergeCell ref="F2331:G2331"/>
    <mergeCell ref="F2313:G2313"/>
    <mergeCell ref="J2439:K2439"/>
    <mergeCell ref="F2440:G2440"/>
    <mergeCell ref="J2440:K2440"/>
    <mergeCell ref="F2441:G2441"/>
    <mergeCell ref="F2442:G2442"/>
    <mergeCell ref="F2443:G2443"/>
    <mergeCell ref="J2477:K2482"/>
    <mergeCell ref="F2475:G2475"/>
    <mergeCell ref="J2475:K2475"/>
    <mergeCell ref="F2476:G2476"/>
    <mergeCell ref="J2476:K2476"/>
    <mergeCell ref="F2477:G2477"/>
    <mergeCell ref="F2478:G2478"/>
    <mergeCell ref="F2479:G2479"/>
    <mergeCell ref="F2480:G2480"/>
    <mergeCell ref="F2481:G2481"/>
    <mergeCell ref="F2457:G2457"/>
    <mergeCell ref="J2457:K2457"/>
    <mergeCell ref="F2458:G2458"/>
    <mergeCell ref="J2458:K2458"/>
    <mergeCell ref="F2459:G2459"/>
    <mergeCell ref="F2460:G2460"/>
    <mergeCell ref="F2461:G2461"/>
    <mergeCell ref="F2462:G2462"/>
    <mergeCell ref="F2463:G2463"/>
    <mergeCell ref="F2464:G2464"/>
    <mergeCell ref="F2465:G2465"/>
    <mergeCell ref="E2467:K2467"/>
    <mergeCell ref="A2474:B2474"/>
    <mergeCell ref="C2474:D2474"/>
    <mergeCell ref="F2474:G2474"/>
    <mergeCell ref="H2474:I2474"/>
    <mergeCell ref="J2474:K2474"/>
    <mergeCell ref="H2471:H2472"/>
    <mergeCell ref="I2471:I2472"/>
    <mergeCell ref="J2471:J2472"/>
    <mergeCell ref="K2471:K2472"/>
    <mergeCell ref="J2459:K2464"/>
    <mergeCell ref="F2444:G2444"/>
    <mergeCell ref="F2445:G2445"/>
    <mergeCell ref="C2446:D2446"/>
    <mergeCell ref="F2446:G2446"/>
    <mergeCell ref="C2447:D2447"/>
    <mergeCell ref="F2447:G2447"/>
    <mergeCell ref="E2449:K2449"/>
    <mergeCell ref="A2456:B2456"/>
    <mergeCell ref="C2456:D2456"/>
    <mergeCell ref="F2456:G2456"/>
    <mergeCell ref="H2456:I2456"/>
    <mergeCell ref="J2456:K2456"/>
    <mergeCell ref="H2453:H2454"/>
    <mergeCell ref="I2453:I2454"/>
    <mergeCell ref="J2453:J2454"/>
    <mergeCell ref="K2453:K2454"/>
    <mergeCell ref="J2441:K2446"/>
    <mergeCell ref="J2421:K2421"/>
    <mergeCell ref="F2422:G2422"/>
    <mergeCell ref="J2422:K2422"/>
    <mergeCell ref="F2423:G2423"/>
    <mergeCell ref="F2424:G2424"/>
    <mergeCell ref="F2425:G2425"/>
    <mergeCell ref="F2426:G2426"/>
    <mergeCell ref="F2427:G2427"/>
    <mergeCell ref="C2428:D2428"/>
    <mergeCell ref="F2428:G2428"/>
    <mergeCell ref="C2429:D2429"/>
    <mergeCell ref="F2429:G2429"/>
    <mergeCell ref="E2431:K2431"/>
    <mergeCell ref="A2438:B2438"/>
    <mergeCell ref="C2438:D2438"/>
    <mergeCell ref="F2438:G2438"/>
    <mergeCell ref="H2438:I2438"/>
    <mergeCell ref="J2438:K2438"/>
    <mergeCell ref="H2435:H2436"/>
    <mergeCell ref="I2435:I2436"/>
    <mergeCell ref="J2435:J2436"/>
    <mergeCell ref="K2435:K2436"/>
    <mergeCell ref="J2423:K2428"/>
    <mergeCell ref="J2403:K2403"/>
    <mergeCell ref="F2404:G2404"/>
    <mergeCell ref="J2404:K2404"/>
    <mergeCell ref="F2405:G2405"/>
    <mergeCell ref="F2406:G2406"/>
    <mergeCell ref="F2407:G2407"/>
    <mergeCell ref="F2408:G2408"/>
    <mergeCell ref="F2409:G2409"/>
    <mergeCell ref="C2410:D2410"/>
    <mergeCell ref="F2410:G2410"/>
    <mergeCell ref="C2411:D2411"/>
    <mergeCell ref="F2411:G2411"/>
    <mergeCell ref="E2413:K2413"/>
    <mergeCell ref="A2420:B2420"/>
    <mergeCell ref="C2420:D2420"/>
    <mergeCell ref="F2420:G2420"/>
    <mergeCell ref="H2420:I2420"/>
    <mergeCell ref="J2420:K2420"/>
    <mergeCell ref="H2417:H2418"/>
    <mergeCell ref="I2417:I2418"/>
    <mergeCell ref="J2417:J2418"/>
    <mergeCell ref="K2417:K2418"/>
    <mergeCell ref="J2405:K2410"/>
    <mergeCell ref="J2385:K2385"/>
    <mergeCell ref="F2386:G2386"/>
    <mergeCell ref="J2386:K2386"/>
    <mergeCell ref="F2387:G2387"/>
    <mergeCell ref="F2388:G2388"/>
    <mergeCell ref="F2389:G2389"/>
    <mergeCell ref="F2390:G2390"/>
    <mergeCell ref="F2391:G2391"/>
    <mergeCell ref="C2392:D2392"/>
    <mergeCell ref="F2392:G2392"/>
    <mergeCell ref="C2393:D2393"/>
    <mergeCell ref="F2393:G2393"/>
    <mergeCell ref="E2395:K2395"/>
    <mergeCell ref="A2402:B2402"/>
    <mergeCell ref="C2402:D2402"/>
    <mergeCell ref="F2402:G2402"/>
    <mergeCell ref="H2402:I2402"/>
    <mergeCell ref="J2402:K2402"/>
    <mergeCell ref="H2399:H2400"/>
    <mergeCell ref="I2399:I2400"/>
    <mergeCell ref="J2399:J2400"/>
    <mergeCell ref="K2399:K2400"/>
    <mergeCell ref="J2387:K2392"/>
    <mergeCell ref="J2367:K2367"/>
    <mergeCell ref="F2368:G2368"/>
    <mergeCell ref="J2368:K2368"/>
    <mergeCell ref="F2369:G2369"/>
    <mergeCell ref="F2370:G2370"/>
    <mergeCell ref="F2371:G2371"/>
    <mergeCell ref="F2372:G2372"/>
    <mergeCell ref="F2373:G2373"/>
    <mergeCell ref="C2374:D2374"/>
    <mergeCell ref="F2374:G2374"/>
    <mergeCell ref="C2375:D2375"/>
    <mergeCell ref="F2375:G2375"/>
    <mergeCell ref="E2377:K2377"/>
    <mergeCell ref="A2384:B2384"/>
    <mergeCell ref="C2384:D2384"/>
    <mergeCell ref="F2384:G2384"/>
    <mergeCell ref="H2384:I2384"/>
    <mergeCell ref="J2384:K2384"/>
    <mergeCell ref="H2381:H2382"/>
    <mergeCell ref="I2381:I2382"/>
    <mergeCell ref="J2381:J2382"/>
    <mergeCell ref="K2381:K2382"/>
    <mergeCell ref="J2369:K2374"/>
    <mergeCell ref="J2349:K2349"/>
    <mergeCell ref="F2350:G2350"/>
    <mergeCell ref="J2350:K2350"/>
    <mergeCell ref="F2351:G2351"/>
    <mergeCell ref="F2352:G2352"/>
    <mergeCell ref="F2353:G2353"/>
    <mergeCell ref="F2354:G2354"/>
    <mergeCell ref="F2355:G2355"/>
    <mergeCell ref="C2356:D2356"/>
    <mergeCell ref="F2356:G2356"/>
    <mergeCell ref="C2357:D2357"/>
    <mergeCell ref="F2357:G2357"/>
    <mergeCell ref="E2359:K2359"/>
    <mergeCell ref="A2366:B2366"/>
    <mergeCell ref="C2366:D2366"/>
    <mergeCell ref="F2366:G2366"/>
    <mergeCell ref="H2366:I2366"/>
    <mergeCell ref="J2366:K2366"/>
    <mergeCell ref="H2363:H2364"/>
    <mergeCell ref="I2363:I2364"/>
    <mergeCell ref="J2363:J2364"/>
    <mergeCell ref="K2363:K2364"/>
    <mergeCell ref="J2351:K2356"/>
    <mergeCell ref="J2331:K2331"/>
    <mergeCell ref="F2332:G2332"/>
    <mergeCell ref="J2332:K2332"/>
    <mergeCell ref="F2333:G2333"/>
    <mergeCell ref="F2334:G2334"/>
    <mergeCell ref="F2335:G2335"/>
    <mergeCell ref="F2336:G2336"/>
    <mergeCell ref="F2337:G2337"/>
    <mergeCell ref="C2338:D2338"/>
    <mergeCell ref="F2338:G2338"/>
    <mergeCell ref="C2339:D2339"/>
    <mergeCell ref="F2339:G2339"/>
    <mergeCell ref="E2341:K2341"/>
    <mergeCell ref="A2348:B2348"/>
    <mergeCell ref="C2348:D2348"/>
    <mergeCell ref="F2348:G2348"/>
    <mergeCell ref="H2348:I2348"/>
    <mergeCell ref="J2348:K2348"/>
    <mergeCell ref="H2345:H2346"/>
    <mergeCell ref="I2345:I2346"/>
    <mergeCell ref="J2345:J2346"/>
    <mergeCell ref="K2345:K2346"/>
    <mergeCell ref="J2333:K2338"/>
    <mergeCell ref="J2313:K2313"/>
    <mergeCell ref="F2314:G2314"/>
    <mergeCell ref="J2314:K2314"/>
    <mergeCell ref="F2315:G2315"/>
    <mergeCell ref="F2316:G2316"/>
    <mergeCell ref="F2317:G2317"/>
    <mergeCell ref="F2318:G2318"/>
    <mergeCell ref="F2319:G2319"/>
    <mergeCell ref="C2320:D2320"/>
    <mergeCell ref="F2320:G2320"/>
    <mergeCell ref="C2321:D2321"/>
    <mergeCell ref="F2321:G2321"/>
    <mergeCell ref="E2323:K2323"/>
    <mergeCell ref="A2330:B2330"/>
    <mergeCell ref="C2330:D2330"/>
    <mergeCell ref="F2330:G2330"/>
    <mergeCell ref="H2330:I2330"/>
    <mergeCell ref="J2330:K2330"/>
    <mergeCell ref="H2327:H2328"/>
    <mergeCell ref="I2327:I2328"/>
    <mergeCell ref="J2327:J2328"/>
    <mergeCell ref="K2327:K2328"/>
    <mergeCell ref="J2315:K2320"/>
    <mergeCell ref="F2295:G2295"/>
    <mergeCell ref="J2295:K2295"/>
    <mergeCell ref="F2296:G2296"/>
    <mergeCell ref="J2296:K2296"/>
    <mergeCell ref="F2297:G2297"/>
    <mergeCell ref="F2298:G2298"/>
    <mergeCell ref="F2299:G2299"/>
    <mergeCell ref="F2300:G2300"/>
    <mergeCell ref="F2301:G2301"/>
    <mergeCell ref="C2302:D2302"/>
    <mergeCell ref="F2302:G2302"/>
    <mergeCell ref="C2303:D2303"/>
    <mergeCell ref="F2303:G2303"/>
    <mergeCell ref="E2305:K2305"/>
    <mergeCell ref="A2312:B2312"/>
    <mergeCell ref="C2312:D2312"/>
    <mergeCell ref="F2312:G2312"/>
    <mergeCell ref="H2312:I2312"/>
    <mergeCell ref="J2312:K2312"/>
    <mergeCell ref="H2309:H2310"/>
    <mergeCell ref="I2309:I2310"/>
    <mergeCell ref="J2309:J2310"/>
    <mergeCell ref="K2309:K2310"/>
    <mergeCell ref="J2297:K2302"/>
    <mergeCell ref="F2277:G2277"/>
    <mergeCell ref="J2277:K2277"/>
    <mergeCell ref="F2278:G2278"/>
    <mergeCell ref="J2278:K2278"/>
    <mergeCell ref="F2279:G2279"/>
    <mergeCell ref="F2280:G2280"/>
    <mergeCell ref="F2281:G2281"/>
    <mergeCell ref="F2282:G2282"/>
    <mergeCell ref="F2283:G2283"/>
    <mergeCell ref="C2284:D2284"/>
    <mergeCell ref="F2284:G2284"/>
    <mergeCell ref="C2285:D2285"/>
    <mergeCell ref="F2285:G2285"/>
    <mergeCell ref="E2287:K2287"/>
    <mergeCell ref="A2294:B2294"/>
    <mergeCell ref="C2294:D2294"/>
    <mergeCell ref="F2294:G2294"/>
    <mergeCell ref="H2294:I2294"/>
    <mergeCell ref="J2294:K2294"/>
    <mergeCell ref="H2291:H2292"/>
    <mergeCell ref="I2291:I2292"/>
    <mergeCell ref="J2291:J2292"/>
    <mergeCell ref="K2291:K2292"/>
    <mergeCell ref="J2279:K2284"/>
    <mergeCell ref="F2259:G2259"/>
    <mergeCell ref="J2259:K2259"/>
    <mergeCell ref="F2260:G2260"/>
    <mergeCell ref="J2260:K2260"/>
    <mergeCell ref="F2261:G2261"/>
    <mergeCell ref="F2262:G2262"/>
    <mergeCell ref="F2263:G2263"/>
    <mergeCell ref="F2264:G2264"/>
    <mergeCell ref="F2265:G2265"/>
    <mergeCell ref="C2266:D2266"/>
    <mergeCell ref="F2266:G2266"/>
    <mergeCell ref="C2267:D2267"/>
    <mergeCell ref="F2267:G2267"/>
    <mergeCell ref="E2269:K2269"/>
    <mergeCell ref="A2276:B2276"/>
    <mergeCell ref="C2276:D2276"/>
    <mergeCell ref="F2276:G2276"/>
    <mergeCell ref="H2276:I2276"/>
    <mergeCell ref="J2276:K2276"/>
    <mergeCell ref="H2273:H2274"/>
    <mergeCell ref="I2273:I2274"/>
    <mergeCell ref="J2273:J2274"/>
    <mergeCell ref="K2273:K2274"/>
    <mergeCell ref="J2261:K2266"/>
    <mergeCell ref="F2241:G2241"/>
    <mergeCell ref="J2241:K2241"/>
    <mergeCell ref="F2242:G2242"/>
    <mergeCell ref="J2242:K2242"/>
    <mergeCell ref="F2243:G2243"/>
    <mergeCell ref="F2244:G2244"/>
    <mergeCell ref="F2245:G2245"/>
    <mergeCell ref="F2246:G2246"/>
    <mergeCell ref="F2247:G2247"/>
    <mergeCell ref="C2248:D2248"/>
    <mergeCell ref="F2248:G2248"/>
    <mergeCell ref="C2249:D2249"/>
    <mergeCell ref="F2249:G2249"/>
    <mergeCell ref="E2251:K2251"/>
    <mergeCell ref="A2258:B2258"/>
    <mergeCell ref="C2258:D2258"/>
    <mergeCell ref="F2258:G2258"/>
    <mergeCell ref="H2258:I2258"/>
    <mergeCell ref="J2258:K2258"/>
    <mergeCell ref="H2255:H2256"/>
    <mergeCell ref="I2255:I2256"/>
    <mergeCell ref="J2255:J2256"/>
    <mergeCell ref="K2255:K2256"/>
    <mergeCell ref="J2243:K2248"/>
    <mergeCell ref="F2223:G2223"/>
    <mergeCell ref="J2223:K2223"/>
    <mergeCell ref="F2224:G2224"/>
    <mergeCell ref="J2224:K2224"/>
    <mergeCell ref="F2225:G2225"/>
    <mergeCell ref="F2226:G2226"/>
    <mergeCell ref="F2227:G2227"/>
    <mergeCell ref="F2228:G2228"/>
    <mergeCell ref="F2229:G2229"/>
    <mergeCell ref="C2230:D2230"/>
    <mergeCell ref="F2230:G2230"/>
    <mergeCell ref="C2231:D2231"/>
    <mergeCell ref="F2231:G2231"/>
    <mergeCell ref="E2233:K2233"/>
    <mergeCell ref="A2240:B2240"/>
    <mergeCell ref="C2240:D2240"/>
    <mergeCell ref="F2240:G2240"/>
    <mergeCell ref="H2240:I2240"/>
    <mergeCell ref="J2240:K2240"/>
    <mergeCell ref="H2237:H2238"/>
    <mergeCell ref="I2237:I2238"/>
    <mergeCell ref="J2237:J2238"/>
    <mergeCell ref="K2237:K2238"/>
    <mergeCell ref="J2225:K2230"/>
    <mergeCell ref="F2205:G2205"/>
    <mergeCell ref="J2205:K2205"/>
    <mergeCell ref="F2206:G2206"/>
    <mergeCell ref="J2206:K2206"/>
    <mergeCell ref="F2207:G2207"/>
    <mergeCell ref="F2208:G2208"/>
    <mergeCell ref="F2209:G2209"/>
    <mergeCell ref="F2210:G2210"/>
    <mergeCell ref="F2211:G2211"/>
    <mergeCell ref="C2212:D2212"/>
    <mergeCell ref="F2212:G2212"/>
    <mergeCell ref="C2213:D2213"/>
    <mergeCell ref="F2213:G2213"/>
    <mergeCell ref="E2215:K2215"/>
    <mergeCell ref="A2222:B2222"/>
    <mergeCell ref="C2222:D2222"/>
    <mergeCell ref="F2222:G2222"/>
    <mergeCell ref="H2222:I2222"/>
    <mergeCell ref="J2222:K2222"/>
    <mergeCell ref="H2219:H2220"/>
    <mergeCell ref="I2219:I2220"/>
    <mergeCell ref="J2219:J2220"/>
    <mergeCell ref="K2219:K2220"/>
    <mergeCell ref="J2207:K2212"/>
    <mergeCell ref="F2187:G2187"/>
    <mergeCell ref="J2187:K2187"/>
    <mergeCell ref="F2188:G2188"/>
    <mergeCell ref="J2188:K2188"/>
    <mergeCell ref="F2189:G2189"/>
    <mergeCell ref="F2190:G2190"/>
    <mergeCell ref="F2191:G2191"/>
    <mergeCell ref="F2192:G2192"/>
    <mergeCell ref="F2193:G2193"/>
    <mergeCell ref="C2194:D2194"/>
    <mergeCell ref="F2194:G2194"/>
    <mergeCell ref="C2195:D2195"/>
    <mergeCell ref="F2195:G2195"/>
    <mergeCell ref="E2197:K2197"/>
    <mergeCell ref="A2204:B2204"/>
    <mergeCell ref="C2204:D2204"/>
    <mergeCell ref="F2204:G2204"/>
    <mergeCell ref="H2204:I2204"/>
    <mergeCell ref="J2204:K2204"/>
    <mergeCell ref="H2201:H2202"/>
    <mergeCell ref="I2201:I2202"/>
    <mergeCell ref="J2201:J2202"/>
    <mergeCell ref="K2201:K2202"/>
    <mergeCell ref="J2189:K2194"/>
    <mergeCell ref="F2169:G2169"/>
    <mergeCell ref="J2169:K2169"/>
    <mergeCell ref="F2170:G2170"/>
    <mergeCell ref="J2170:K2170"/>
    <mergeCell ref="F2171:G2171"/>
    <mergeCell ref="F2172:G2172"/>
    <mergeCell ref="F2173:G2173"/>
    <mergeCell ref="F2174:G2174"/>
    <mergeCell ref="F2175:G2175"/>
    <mergeCell ref="C2176:D2176"/>
    <mergeCell ref="F2176:G2176"/>
    <mergeCell ref="C2177:D2177"/>
    <mergeCell ref="F2177:G2177"/>
    <mergeCell ref="E2179:K2179"/>
    <mergeCell ref="A2186:B2186"/>
    <mergeCell ref="C2186:D2186"/>
    <mergeCell ref="F2186:G2186"/>
    <mergeCell ref="H2186:I2186"/>
    <mergeCell ref="J2186:K2186"/>
    <mergeCell ref="H2183:H2184"/>
    <mergeCell ref="I2183:I2184"/>
    <mergeCell ref="J2183:J2184"/>
    <mergeCell ref="K2183:K2184"/>
    <mergeCell ref="J2171:K2176"/>
    <mergeCell ref="F2151:G2151"/>
    <mergeCell ref="J2151:K2151"/>
    <mergeCell ref="F2152:G2152"/>
    <mergeCell ref="J2152:K2152"/>
    <mergeCell ref="F2153:G2153"/>
    <mergeCell ref="F2154:G2154"/>
    <mergeCell ref="F2155:G2155"/>
    <mergeCell ref="F2156:G2156"/>
    <mergeCell ref="F2157:G2157"/>
    <mergeCell ref="C2158:D2158"/>
    <mergeCell ref="F2158:G2158"/>
    <mergeCell ref="C2159:D2159"/>
    <mergeCell ref="F2159:G2159"/>
    <mergeCell ref="E2161:K2161"/>
    <mergeCell ref="A2168:B2168"/>
    <mergeCell ref="C2168:D2168"/>
    <mergeCell ref="F2168:G2168"/>
    <mergeCell ref="H2168:I2168"/>
    <mergeCell ref="J2168:K2168"/>
    <mergeCell ref="H2165:H2166"/>
    <mergeCell ref="I2165:I2166"/>
    <mergeCell ref="J2165:J2166"/>
    <mergeCell ref="K2165:K2166"/>
    <mergeCell ref="J2153:K2158"/>
    <mergeCell ref="F2133:G2133"/>
    <mergeCell ref="J2133:K2133"/>
    <mergeCell ref="F2134:G2134"/>
    <mergeCell ref="J2134:K2134"/>
    <mergeCell ref="F2135:G2135"/>
    <mergeCell ref="F2136:G2136"/>
    <mergeCell ref="F2137:G2137"/>
    <mergeCell ref="F2138:G2138"/>
    <mergeCell ref="F2139:G2139"/>
    <mergeCell ref="C2140:D2140"/>
    <mergeCell ref="F2140:G2140"/>
    <mergeCell ref="C2141:D2141"/>
    <mergeCell ref="F2141:G2141"/>
    <mergeCell ref="E2143:K2143"/>
    <mergeCell ref="A2150:B2150"/>
    <mergeCell ref="C2150:D2150"/>
    <mergeCell ref="F2150:G2150"/>
    <mergeCell ref="H2150:I2150"/>
    <mergeCell ref="J2150:K2150"/>
    <mergeCell ref="H2147:H2148"/>
    <mergeCell ref="I2147:I2148"/>
    <mergeCell ref="J2147:J2148"/>
    <mergeCell ref="K2147:K2148"/>
    <mergeCell ref="J2135:K2140"/>
    <mergeCell ref="F2115:G2115"/>
    <mergeCell ref="J2115:K2115"/>
    <mergeCell ref="F2116:G2116"/>
    <mergeCell ref="J2116:K2116"/>
    <mergeCell ref="F2117:G2117"/>
    <mergeCell ref="F2118:G2118"/>
    <mergeCell ref="F2119:G2119"/>
    <mergeCell ref="F2120:G2120"/>
    <mergeCell ref="F2121:G2121"/>
    <mergeCell ref="C2122:D2122"/>
    <mergeCell ref="F2122:G2122"/>
    <mergeCell ref="C2123:D2123"/>
    <mergeCell ref="F2123:G2123"/>
    <mergeCell ref="E2125:K2125"/>
    <mergeCell ref="A2132:B2132"/>
    <mergeCell ref="C2132:D2132"/>
    <mergeCell ref="F2132:G2132"/>
    <mergeCell ref="H2132:I2132"/>
    <mergeCell ref="J2132:K2132"/>
    <mergeCell ref="H2129:H2130"/>
    <mergeCell ref="I2129:I2130"/>
    <mergeCell ref="J2129:J2130"/>
    <mergeCell ref="K2129:K2130"/>
    <mergeCell ref="J2117:K2122"/>
    <mergeCell ref="F2097:G2097"/>
    <mergeCell ref="J2097:K2097"/>
    <mergeCell ref="F2098:G2098"/>
    <mergeCell ref="J2098:K2098"/>
    <mergeCell ref="F2099:G2099"/>
    <mergeCell ref="F2100:G2100"/>
    <mergeCell ref="F2101:G2101"/>
    <mergeCell ref="F2102:G2102"/>
    <mergeCell ref="F2103:G2103"/>
    <mergeCell ref="C2104:D2104"/>
    <mergeCell ref="F2104:G2104"/>
    <mergeCell ref="C2105:D2105"/>
    <mergeCell ref="F2105:G2105"/>
    <mergeCell ref="E2107:K2107"/>
    <mergeCell ref="A2114:B2114"/>
    <mergeCell ref="C2114:D2114"/>
    <mergeCell ref="F2114:G2114"/>
    <mergeCell ref="H2114:I2114"/>
    <mergeCell ref="J2114:K2114"/>
    <mergeCell ref="H2111:H2112"/>
    <mergeCell ref="I2111:I2112"/>
    <mergeCell ref="J2111:J2112"/>
    <mergeCell ref="K2111:K2112"/>
    <mergeCell ref="J2099:K2104"/>
    <mergeCell ref="F2079:G2079"/>
    <mergeCell ref="J2079:K2079"/>
    <mergeCell ref="F2080:G2080"/>
    <mergeCell ref="J2080:K2080"/>
    <mergeCell ref="F2081:G2081"/>
    <mergeCell ref="F2082:G2082"/>
    <mergeCell ref="F2083:G2083"/>
    <mergeCell ref="F2084:G2084"/>
    <mergeCell ref="F2085:G2085"/>
    <mergeCell ref="C2086:D2086"/>
    <mergeCell ref="F2086:G2086"/>
    <mergeCell ref="C2087:D2087"/>
    <mergeCell ref="F2087:G2087"/>
    <mergeCell ref="E2089:K2089"/>
    <mergeCell ref="A2096:B2096"/>
    <mergeCell ref="C2096:D2096"/>
    <mergeCell ref="F2096:G2096"/>
    <mergeCell ref="H2096:I2096"/>
    <mergeCell ref="J2096:K2096"/>
    <mergeCell ref="H2093:H2094"/>
    <mergeCell ref="I2093:I2094"/>
    <mergeCell ref="J2093:J2094"/>
    <mergeCell ref="K2093:K2094"/>
    <mergeCell ref="J2081:K2086"/>
    <mergeCell ref="F2061:G2061"/>
    <mergeCell ref="J2061:K2061"/>
    <mergeCell ref="F2062:G2062"/>
    <mergeCell ref="J2062:K2062"/>
    <mergeCell ref="F2063:G2063"/>
    <mergeCell ref="F2064:G2064"/>
    <mergeCell ref="F2065:G2065"/>
    <mergeCell ref="F2066:G2066"/>
    <mergeCell ref="F2067:G2067"/>
    <mergeCell ref="C2068:D2068"/>
    <mergeCell ref="F2068:G2068"/>
    <mergeCell ref="C2069:D2069"/>
    <mergeCell ref="F2069:G2069"/>
    <mergeCell ref="E2071:K2071"/>
    <mergeCell ref="A2078:B2078"/>
    <mergeCell ref="C2078:D2078"/>
    <mergeCell ref="F2078:G2078"/>
    <mergeCell ref="H2078:I2078"/>
    <mergeCell ref="J2078:K2078"/>
    <mergeCell ref="H2075:H2076"/>
    <mergeCell ref="I2075:I2076"/>
    <mergeCell ref="J2075:J2076"/>
    <mergeCell ref="K2075:K2076"/>
    <mergeCell ref="J2063:K2068"/>
    <mergeCell ref="F2043:G2043"/>
    <mergeCell ref="J2043:K2043"/>
    <mergeCell ref="F2044:G2044"/>
    <mergeCell ref="J2044:K2044"/>
    <mergeCell ref="F2045:G2045"/>
    <mergeCell ref="F2046:G2046"/>
    <mergeCell ref="F2047:G2047"/>
    <mergeCell ref="F2048:G2048"/>
    <mergeCell ref="F2049:G2049"/>
    <mergeCell ref="C2050:D2050"/>
    <mergeCell ref="F2050:G2050"/>
    <mergeCell ref="C2051:D2051"/>
    <mergeCell ref="F2051:G2051"/>
    <mergeCell ref="E2053:K2053"/>
    <mergeCell ref="A2060:B2060"/>
    <mergeCell ref="C2060:D2060"/>
    <mergeCell ref="F2060:G2060"/>
    <mergeCell ref="H2060:I2060"/>
    <mergeCell ref="J2060:K2060"/>
    <mergeCell ref="H2057:H2058"/>
    <mergeCell ref="I2057:I2058"/>
    <mergeCell ref="J2057:J2058"/>
    <mergeCell ref="K2057:K2058"/>
    <mergeCell ref="J2045:K2050"/>
    <mergeCell ref="F2025:G2025"/>
    <mergeCell ref="J2025:K2025"/>
    <mergeCell ref="F2026:G2026"/>
    <mergeCell ref="J2026:K2026"/>
    <mergeCell ref="F2027:G2027"/>
    <mergeCell ref="F2028:G2028"/>
    <mergeCell ref="F2029:G2029"/>
    <mergeCell ref="F2030:G2030"/>
    <mergeCell ref="F2031:G2031"/>
    <mergeCell ref="C2032:D2032"/>
    <mergeCell ref="F2032:G2032"/>
    <mergeCell ref="C2033:D2033"/>
    <mergeCell ref="F2033:G2033"/>
    <mergeCell ref="E2035:K2035"/>
    <mergeCell ref="A2042:B2042"/>
    <mergeCell ref="C2042:D2042"/>
    <mergeCell ref="F2042:G2042"/>
    <mergeCell ref="H2042:I2042"/>
    <mergeCell ref="J2042:K2042"/>
    <mergeCell ref="H2039:H2040"/>
    <mergeCell ref="I2039:I2040"/>
    <mergeCell ref="J2039:J2040"/>
    <mergeCell ref="K2039:K2040"/>
    <mergeCell ref="J2027:K2032"/>
    <mergeCell ref="F2007:G2007"/>
    <mergeCell ref="J2007:K2007"/>
    <mergeCell ref="F2008:G2008"/>
    <mergeCell ref="J2008:K2008"/>
    <mergeCell ref="F2009:G2009"/>
    <mergeCell ref="F2010:G2010"/>
    <mergeCell ref="F2011:G2011"/>
    <mergeCell ref="F2012:G2012"/>
    <mergeCell ref="F2013:G2013"/>
    <mergeCell ref="C2014:D2014"/>
    <mergeCell ref="F2014:G2014"/>
    <mergeCell ref="C2015:D2015"/>
    <mergeCell ref="F2015:G2015"/>
    <mergeCell ref="E2017:K2017"/>
    <mergeCell ref="A2024:B2024"/>
    <mergeCell ref="C2024:D2024"/>
    <mergeCell ref="F2024:G2024"/>
    <mergeCell ref="H2024:I2024"/>
    <mergeCell ref="J2024:K2024"/>
    <mergeCell ref="H2021:H2022"/>
    <mergeCell ref="I2021:I2022"/>
    <mergeCell ref="J2021:J2022"/>
    <mergeCell ref="K2021:K2022"/>
    <mergeCell ref="J2009:K2014"/>
    <mergeCell ref="F1989:G1989"/>
    <mergeCell ref="J1989:K1989"/>
    <mergeCell ref="F1990:G1990"/>
    <mergeCell ref="J1990:K1990"/>
    <mergeCell ref="F1991:G1991"/>
    <mergeCell ref="F1992:G1992"/>
    <mergeCell ref="F1993:G1993"/>
    <mergeCell ref="F1994:G1994"/>
    <mergeCell ref="F1995:G1995"/>
    <mergeCell ref="C1996:D1996"/>
    <mergeCell ref="F1996:G1996"/>
    <mergeCell ref="C1997:D1997"/>
    <mergeCell ref="F1997:G1997"/>
    <mergeCell ref="E1999:K1999"/>
    <mergeCell ref="A2006:B2006"/>
    <mergeCell ref="C2006:D2006"/>
    <mergeCell ref="F2006:G2006"/>
    <mergeCell ref="H2006:I2006"/>
    <mergeCell ref="J2006:K2006"/>
    <mergeCell ref="H2003:H2004"/>
    <mergeCell ref="I2003:I2004"/>
    <mergeCell ref="J2003:J2004"/>
    <mergeCell ref="K2003:K2004"/>
    <mergeCell ref="J1991:K1996"/>
    <mergeCell ref="F1971:G1971"/>
    <mergeCell ref="J1971:K1971"/>
    <mergeCell ref="F1972:G1972"/>
    <mergeCell ref="J1972:K1972"/>
    <mergeCell ref="F1973:G1973"/>
    <mergeCell ref="F1974:G1974"/>
    <mergeCell ref="F1975:G1975"/>
    <mergeCell ref="F1976:G1976"/>
    <mergeCell ref="F1977:G1977"/>
    <mergeCell ref="C1978:D1978"/>
    <mergeCell ref="F1978:G1978"/>
    <mergeCell ref="C1979:D1979"/>
    <mergeCell ref="F1979:G1979"/>
    <mergeCell ref="E1981:K1981"/>
    <mergeCell ref="A1988:B1988"/>
    <mergeCell ref="C1988:D1988"/>
    <mergeCell ref="F1988:G1988"/>
    <mergeCell ref="H1988:I1988"/>
    <mergeCell ref="J1988:K1988"/>
    <mergeCell ref="H1985:H1986"/>
    <mergeCell ref="I1985:I1986"/>
    <mergeCell ref="J1985:J1986"/>
    <mergeCell ref="K1985:K1986"/>
    <mergeCell ref="J1973:K1978"/>
    <mergeCell ref="F1953:G1953"/>
    <mergeCell ref="J1953:K1953"/>
    <mergeCell ref="F1954:G1954"/>
    <mergeCell ref="J1954:K1954"/>
    <mergeCell ref="F1955:G1955"/>
    <mergeCell ref="F1956:G1956"/>
    <mergeCell ref="F1957:G1957"/>
    <mergeCell ref="F1958:G1958"/>
    <mergeCell ref="F1959:G1959"/>
    <mergeCell ref="C1960:D1960"/>
    <mergeCell ref="F1960:G1960"/>
    <mergeCell ref="C1961:D1961"/>
    <mergeCell ref="F1961:G1961"/>
    <mergeCell ref="E1963:K1963"/>
    <mergeCell ref="A1970:B1970"/>
    <mergeCell ref="C1970:D1970"/>
    <mergeCell ref="F1970:G1970"/>
    <mergeCell ref="H1970:I1970"/>
    <mergeCell ref="J1970:K1970"/>
    <mergeCell ref="H1967:H1968"/>
    <mergeCell ref="I1967:I1968"/>
    <mergeCell ref="J1967:J1968"/>
    <mergeCell ref="K1967:K1968"/>
    <mergeCell ref="J1955:K1960"/>
    <mergeCell ref="F1935:G1935"/>
    <mergeCell ref="J1935:K1935"/>
    <mergeCell ref="F1936:G1936"/>
    <mergeCell ref="J1936:K1936"/>
    <mergeCell ref="F1937:G1937"/>
    <mergeCell ref="F1938:G1938"/>
    <mergeCell ref="F1939:G1939"/>
    <mergeCell ref="F1940:G1940"/>
    <mergeCell ref="F1941:G1941"/>
    <mergeCell ref="C1942:D1942"/>
    <mergeCell ref="F1942:G1942"/>
    <mergeCell ref="C1943:D1943"/>
    <mergeCell ref="F1943:G1943"/>
    <mergeCell ref="E1945:K1945"/>
    <mergeCell ref="A1952:B1952"/>
    <mergeCell ref="C1952:D1952"/>
    <mergeCell ref="F1952:G1952"/>
    <mergeCell ref="H1952:I1952"/>
    <mergeCell ref="J1952:K1952"/>
    <mergeCell ref="H1949:H1950"/>
    <mergeCell ref="I1949:I1950"/>
    <mergeCell ref="J1949:J1950"/>
    <mergeCell ref="K1949:K1950"/>
    <mergeCell ref="J1937:K1942"/>
    <mergeCell ref="F1917:G1917"/>
    <mergeCell ref="J1917:K1917"/>
    <mergeCell ref="F1918:G1918"/>
    <mergeCell ref="J1918:K1918"/>
    <mergeCell ref="F1919:G1919"/>
    <mergeCell ref="F1920:G1920"/>
    <mergeCell ref="F1921:G1921"/>
    <mergeCell ref="F1922:G1922"/>
    <mergeCell ref="F1923:G1923"/>
    <mergeCell ref="C1924:D1924"/>
    <mergeCell ref="F1924:G1924"/>
    <mergeCell ref="C1925:D1925"/>
    <mergeCell ref="F1925:G1925"/>
    <mergeCell ref="E1927:K1927"/>
    <mergeCell ref="A1934:B1934"/>
    <mergeCell ref="C1934:D1934"/>
    <mergeCell ref="F1934:G1934"/>
    <mergeCell ref="H1934:I1934"/>
    <mergeCell ref="J1934:K1934"/>
    <mergeCell ref="H1931:H1932"/>
    <mergeCell ref="I1931:I1932"/>
    <mergeCell ref="J1931:J1932"/>
    <mergeCell ref="K1931:K1932"/>
    <mergeCell ref="J1919:K1924"/>
    <mergeCell ref="F1899:G1899"/>
    <mergeCell ref="J1899:K1899"/>
    <mergeCell ref="F1900:G1900"/>
    <mergeCell ref="J1900:K1900"/>
    <mergeCell ref="F1901:G1901"/>
    <mergeCell ref="F1902:G1902"/>
    <mergeCell ref="F1903:G1903"/>
    <mergeCell ref="F1904:G1904"/>
    <mergeCell ref="F1905:G1905"/>
    <mergeCell ref="C1906:D1906"/>
    <mergeCell ref="F1906:G1906"/>
    <mergeCell ref="C1907:D1907"/>
    <mergeCell ref="F1907:G1907"/>
    <mergeCell ref="E1909:K1909"/>
    <mergeCell ref="A1916:B1916"/>
    <mergeCell ref="C1916:D1916"/>
    <mergeCell ref="F1916:G1916"/>
    <mergeCell ref="H1916:I1916"/>
    <mergeCell ref="J1916:K1916"/>
    <mergeCell ref="H1913:H1914"/>
    <mergeCell ref="I1913:I1914"/>
    <mergeCell ref="J1913:J1914"/>
    <mergeCell ref="K1913:K1914"/>
    <mergeCell ref="J1901:K1906"/>
    <mergeCell ref="F1881:G1881"/>
    <mergeCell ref="J1881:K1881"/>
    <mergeCell ref="F1882:G1882"/>
    <mergeCell ref="J1882:K1882"/>
    <mergeCell ref="F1883:G1883"/>
    <mergeCell ref="F1884:G1884"/>
    <mergeCell ref="F1885:G1885"/>
    <mergeCell ref="F1886:G1886"/>
    <mergeCell ref="F1887:G1887"/>
    <mergeCell ref="C1888:D1888"/>
    <mergeCell ref="F1888:G1888"/>
    <mergeCell ref="C1889:D1889"/>
    <mergeCell ref="F1889:G1889"/>
    <mergeCell ref="E1891:K1891"/>
    <mergeCell ref="A1898:B1898"/>
    <mergeCell ref="C1898:D1898"/>
    <mergeCell ref="F1898:G1898"/>
    <mergeCell ref="H1898:I1898"/>
    <mergeCell ref="J1898:K1898"/>
    <mergeCell ref="H1895:H1896"/>
    <mergeCell ref="I1895:I1896"/>
    <mergeCell ref="J1895:J1896"/>
    <mergeCell ref="K1895:K1896"/>
    <mergeCell ref="J1883:K1888"/>
    <mergeCell ref="F1863:G1863"/>
    <mergeCell ref="J1863:K1863"/>
    <mergeCell ref="F1864:G1864"/>
    <mergeCell ref="J1864:K1864"/>
    <mergeCell ref="F1865:G1865"/>
    <mergeCell ref="F1866:G1866"/>
    <mergeCell ref="F1867:G1867"/>
    <mergeCell ref="F1868:G1868"/>
    <mergeCell ref="F1869:G1869"/>
    <mergeCell ref="C1870:D1870"/>
    <mergeCell ref="F1870:G1870"/>
    <mergeCell ref="C1871:D1871"/>
    <mergeCell ref="F1871:G1871"/>
    <mergeCell ref="E1873:K1873"/>
    <mergeCell ref="A1880:B1880"/>
    <mergeCell ref="C1880:D1880"/>
    <mergeCell ref="F1880:G1880"/>
    <mergeCell ref="H1880:I1880"/>
    <mergeCell ref="J1880:K1880"/>
    <mergeCell ref="H1877:H1878"/>
    <mergeCell ref="I1877:I1878"/>
    <mergeCell ref="J1877:J1878"/>
    <mergeCell ref="K1877:K1878"/>
    <mergeCell ref="J1865:K1870"/>
    <mergeCell ref="F1845:G1845"/>
    <mergeCell ref="J1845:K1845"/>
    <mergeCell ref="F1846:G1846"/>
    <mergeCell ref="J1846:K1846"/>
    <mergeCell ref="F1847:G1847"/>
    <mergeCell ref="F1848:G1848"/>
    <mergeCell ref="F1849:G1849"/>
    <mergeCell ref="F1850:G1850"/>
    <mergeCell ref="F1851:G1851"/>
    <mergeCell ref="C1852:D1852"/>
    <mergeCell ref="F1852:G1852"/>
    <mergeCell ref="C1853:D1853"/>
    <mergeCell ref="F1853:G1853"/>
    <mergeCell ref="E1855:K1855"/>
    <mergeCell ref="A1862:B1862"/>
    <mergeCell ref="C1862:D1862"/>
    <mergeCell ref="F1862:G1862"/>
    <mergeCell ref="H1862:I1862"/>
    <mergeCell ref="J1862:K1862"/>
    <mergeCell ref="H1859:H1860"/>
    <mergeCell ref="I1859:I1860"/>
    <mergeCell ref="J1859:J1860"/>
    <mergeCell ref="K1859:K1860"/>
    <mergeCell ref="J1847:K1852"/>
    <mergeCell ref="F1827:G1827"/>
    <mergeCell ref="J1827:K1827"/>
    <mergeCell ref="F1828:G1828"/>
    <mergeCell ref="J1828:K1828"/>
    <mergeCell ref="F1829:G1829"/>
    <mergeCell ref="F1830:G1830"/>
    <mergeCell ref="F1831:G1831"/>
    <mergeCell ref="F1832:G1832"/>
    <mergeCell ref="F1833:G1833"/>
    <mergeCell ref="C1834:D1834"/>
    <mergeCell ref="F1834:G1834"/>
    <mergeCell ref="C1835:D1835"/>
    <mergeCell ref="F1835:G1835"/>
    <mergeCell ref="E1837:K1837"/>
    <mergeCell ref="A1844:B1844"/>
    <mergeCell ref="C1844:D1844"/>
    <mergeCell ref="F1844:G1844"/>
    <mergeCell ref="H1844:I1844"/>
    <mergeCell ref="J1844:K1844"/>
    <mergeCell ref="H1841:H1842"/>
    <mergeCell ref="I1841:I1842"/>
    <mergeCell ref="J1841:J1842"/>
    <mergeCell ref="K1841:K1842"/>
    <mergeCell ref="J1829:K1834"/>
    <mergeCell ref="F1809:G1809"/>
    <mergeCell ref="J1809:K1809"/>
    <mergeCell ref="F1810:G1810"/>
    <mergeCell ref="J1810:K1810"/>
    <mergeCell ref="F1811:G1811"/>
    <mergeCell ref="F1812:G1812"/>
    <mergeCell ref="F1813:G1813"/>
    <mergeCell ref="F1814:G1814"/>
    <mergeCell ref="F1815:G1815"/>
    <mergeCell ref="C1816:D1816"/>
    <mergeCell ref="F1816:G1816"/>
    <mergeCell ref="C1817:D1817"/>
    <mergeCell ref="F1817:G1817"/>
    <mergeCell ref="E1819:K1819"/>
    <mergeCell ref="A1826:B1826"/>
    <mergeCell ref="C1826:D1826"/>
    <mergeCell ref="F1826:G1826"/>
    <mergeCell ref="H1826:I1826"/>
    <mergeCell ref="J1826:K1826"/>
    <mergeCell ref="H1823:H1824"/>
    <mergeCell ref="I1823:I1824"/>
    <mergeCell ref="J1823:J1824"/>
    <mergeCell ref="K1823:K1824"/>
    <mergeCell ref="J1811:K1816"/>
    <mergeCell ref="F1791:G1791"/>
    <mergeCell ref="J1791:K1791"/>
    <mergeCell ref="F1792:G1792"/>
    <mergeCell ref="J1792:K1792"/>
    <mergeCell ref="F1793:G1793"/>
    <mergeCell ref="F1794:G1794"/>
    <mergeCell ref="F1795:G1795"/>
    <mergeCell ref="F1796:G1796"/>
    <mergeCell ref="F1797:G1797"/>
    <mergeCell ref="C1798:D1798"/>
    <mergeCell ref="F1798:G1798"/>
    <mergeCell ref="C1799:D1799"/>
    <mergeCell ref="F1799:G1799"/>
    <mergeCell ref="E1801:K1801"/>
    <mergeCell ref="A1808:B1808"/>
    <mergeCell ref="C1808:D1808"/>
    <mergeCell ref="F1808:G1808"/>
    <mergeCell ref="H1808:I1808"/>
    <mergeCell ref="J1808:K1808"/>
    <mergeCell ref="H1805:H1806"/>
    <mergeCell ref="I1805:I1806"/>
    <mergeCell ref="J1805:J1806"/>
    <mergeCell ref="K1805:K1806"/>
    <mergeCell ref="J1793:K1798"/>
    <mergeCell ref="F1773:G1773"/>
    <mergeCell ref="J1773:K1773"/>
    <mergeCell ref="F1774:G1774"/>
    <mergeCell ref="J1774:K1774"/>
    <mergeCell ref="F1775:G1775"/>
    <mergeCell ref="F1776:G1776"/>
    <mergeCell ref="F1777:G1777"/>
    <mergeCell ref="F1778:G1778"/>
    <mergeCell ref="F1779:G1779"/>
    <mergeCell ref="C1780:D1780"/>
    <mergeCell ref="F1780:G1780"/>
    <mergeCell ref="C1781:D1781"/>
    <mergeCell ref="F1781:G1781"/>
    <mergeCell ref="E1783:K1783"/>
    <mergeCell ref="A1790:B1790"/>
    <mergeCell ref="C1790:D1790"/>
    <mergeCell ref="F1790:G1790"/>
    <mergeCell ref="H1790:I1790"/>
    <mergeCell ref="J1790:K1790"/>
    <mergeCell ref="H1787:H1788"/>
    <mergeCell ref="I1787:I1788"/>
    <mergeCell ref="J1787:J1788"/>
    <mergeCell ref="K1787:K1788"/>
    <mergeCell ref="J1775:K1780"/>
    <mergeCell ref="F1755:G1755"/>
    <mergeCell ref="J1755:K1755"/>
    <mergeCell ref="F1756:G1756"/>
    <mergeCell ref="J1756:K1756"/>
    <mergeCell ref="F1757:G1757"/>
    <mergeCell ref="F1758:G1758"/>
    <mergeCell ref="F1759:G1759"/>
    <mergeCell ref="F1760:G1760"/>
    <mergeCell ref="F1761:G1761"/>
    <mergeCell ref="C1762:D1762"/>
    <mergeCell ref="F1762:G1762"/>
    <mergeCell ref="C1763:D1763"/>
    <mergeCell ref="F1763:G1763"/>
    <mergeCell ref="E1765:K1765"/>
    <mergeCell ref="A1772:B1772"/>
    <mergeCell ref="C1772:D1772"/>
    <mergeCell ref="F1772:G1772"/>
    <mergeCell ref="H1772:I1772"/>
    <mergeCell ref="J1772:K1772"/>
    <mergeCell ref="H1769:H1770"/>
    <mergeCell ref="I1769:I1770"/>
    <mergeCell ref="J1769:J1770"/>
    <mergeCell ref="K1769:K1770"/>
    <mergeCell ref="J1757:K1762"/>
    <mergeCell ref="F1737:G1737"/>
    <mergeCell ref="J1737:K1737"/>
    <mergeCell ref="F1738:G1738"/>
    <mergeCell ref="J1738:K1738"/>
    <mergeCell ref="F1739:G1739"/>
    <mergeCell ref="F1740:G1740"/>
    <mergeCell ref="F1741:G1741"/>
    <mergeCell ref="F1742:G1742"/>
    <mergeCell ref="F1743:G1743"/>
    <mergeCell ref="C1744:D1744"/>
    <mergeCell ref="F1744:G1744"/>
    <mergeCell ref="C1745:D1745"/>
    <mergeCell ref="F1745:G1745"/>
    <mergeCell ref="E1747:K1747"/>
    <mergeCell ref="A1754:B1754"/>
    <mergeCell ref="C1754:D1754"/>
    <mergeCell ref="F1754:G1754"/>
    <mergeCell ref="H1754:I1754"/>
    <mergeCell ref="J1754:K1754"/>
    <mergeCell ref="H1751:H1752"/>
    <mergeCell ref="I1751:I1752"/>
    <mergeCell ref="J1751:J1752"/>
    <mergeCell ref="K1751:K1752"/>
    <mergeCell ref="J1739:K1744"/>
    <mergeCell ref="F1719:G1719"/>
    <mergeCell ref="J1719:K1719"/>
    <mergeCell ref="F1720:G1720"/>
    <mergeCell ref="J1720:K1720"/>
    <mergeCell ref="F1721:G1721"/>
    <mergeCell ref="F1722:G1722"/>
    <mergeCell ref="F1723:G1723"/>
    <mergeCell ref="F1724:G1724"/>
    <mergeCell ref="F1725:G1725"/>
    <mergeCell ref="C1726:D1726"/>
    <mergeCell ref="F1726:G1726"/>
    <mergeCell ref="C1727:D1727"/>
    <mergeCell ref="F1727:G1727"/>
    <mergeCell ref="E1729:K1729"/>
    <mergeCell ref="A1736:B1736"/>
    <mergeCell ref="C1736:D1736"/>
    <mergeCell ref="F1736:G1736"/>
    <mergeCell ref="H1736:I1736"/>
    <mergeCell ref="J1736:K1736"/>
    <mergeCell ref="H1733:H1734"/>
    <mergeCell ref="I1733:I1734"/>
    <mergeCell ref="J1733:J1734"/>
    <mergeCell ref="K1733:K1734"/>
    <mergeCell ref="J1721:K1726"/>
    <mergeCell ref="F1701:G1701"/>
    <mergeCell ref="J1701:K1701"/>
    <mergeCell ref="F1702:G1702"/>
    <mergeCell ref="J1702:K1702"/>
    <mergeCell ref="F1703:G1703"/>
    <mergeCell ref="F1704:G1704"/>
    <mergeCell ref="F1705:G1705"/>
    <mergeCell ref="F1706:G1706"/>
    <mergeCell ref="F1707:G1707"/>
    <mergeCell ref="C1708:D1708"/>
    <mergeCell ref="F1708:G1708"/>
    <mergeCell ref="C1709:D1709"/>
    <mergeCell ref="F1709:G1709"/>
    <mergeCell ref="E1711:K1711"/>
    <mergeCell ref="A1718:B1718"/>
    <mergeCell ref="C1718:D1718"/>
    <mergeCell ref="F1718:G1718"/>
    <mergeCell ref="H1718:I1718"/>
    <mergeCell ref="J1718:K1718"/>
    <mergeCell ref="H1715:H1716"/>
    <mergeCell ref="I1715:I1716"/>
    <mergeCell ref="J1715:J1716"/>
    <mergeCell ref="K1715:K1716"/>
    <mergeCell ref="J1703:K1708"/>
    <mergeCell ref="F1683:G1683"/>
    <mergeCell ref="J1683:K1683"/>
    <mergeCell ref="F1684:G1684"/>
    <mergeCell ref="J1684:K1684"/>
    <mergeCell ref="F1685:G1685"/>
    <mergeCell ref="F1686:G1686"/>
    <mergeCell ref="F1687:G1687"/>
    <mergeCell ref="F1688:G1688"/>
    <mergeCell ref="F1689:G1689"/>
    <mergeCell ref="C1690:D1690"/>
    <mergeCell ref="F1690:G1690"/>
    <mergeCell ref="C1691:D1691"/>
    <mergeCell ref="F1691:G1691"/>
    <mergeCell ref="E1693:K1693"/>
    <mergeCell ref="A1700:B1700"/>
    <mergeCell ref="C1700:D1700"/>
    <mergeCell ref="F1700:G1700"/>
    <mergeCell ref="H1700:I1700"/>
    <mergeCell ref="J1700:K1700"/>
    <mergeCell ref="H1697:H1698"/>
    <mergeCell ref="I1697:I1698"/>
    <mergeCell ref="J1697:J1698"/>
    <mergeCell ref="K1697:K1698"/>
    <mergeCell ref="J1685:K1690"/>
    <mergeCell ref="F1665:G1665"/>
    <mergeCell ref="J1665:K1665"/>
    <mergeCell ref="F1666:G1666"/>
    <mergeCell ref="J1666:K1666"/>
    <mergeCell ref="F1667:G1667"/>
    <mergeCell ref="F1668:G1668"/>
    <mergeCell ref="F1669:G1669"/>
    <mergeCell ref="F1670:G1670"/>
    <mergeCell ref="F1671:G1671"/>
    <mergeCell ref="C1672:D1672"/>
    <mergeCell ref="F1672:G1672"/>
    <mergeCell ref="C1673:D1673"/>
    <mergeCell ref="F1673:G1673"/>
    <mergeCell ref="E1675:K1675"/>
    <mergeCell ref="A1682:B1682"/>
    <mergeCell ref="C1682:D1682"/>
    <mergeCell ref="F1682:G1682"/>
    <mergeCell ref="H1682:I1682"/>
    <mergeCell ref="J1682:K1682"/>
    <mergeCell ref="H1679:H1680"/>
    <mergeCell ref="I1679:I1680"/>
    <mergeCell ref="J1679:J1680"/>
    <mergeCell ref="K1679:K1680"/>
    <mergeCell ref="J1667:K1672"/>
    <mergeCell ref="F1647:G1647"/>
    <mergeCell ref="J1647:K1647"/>
    <mergeCell ref="F1648:G1648"/>
    <mergeCell ref="J1648:K1648"/>
    <mergeCell ref="F1649:G1649"/>
    <mergeCell ref="F1650:G1650"/>
    <mergeCell ref="F1651:G1651"/>
    <mergeCell ref="F1652:G1652"/>
    <mergeCell ref="F1653:G1653"/>
    <mergeCell ref="C1654:D1654"/>
    <mergeCell ref="F1654:G1654"/>
    <mergeCell ref="C1655:D1655"/>
    <mergeCell ref="F1655:G1655"/>
    <mergeCell ref="E1657:K1657"/>
    <mergeCell ref="A1664:B1664"/>
    <mergeCell ref="C1664:D1664"/>
    <mergeCell ref="F1664:G1664"/>
    <mergeCell ref="H1664:I1664"/>
    <mergeCell ref="J1664:K1664"/>
    <mergeCell ref="H1661:H1662"/>
    <mergeCell ref="I1661:I1662"/>
    <mergeCell ref="J1661:J1662"/>
    <mergeCell ref="K1661:K1662"/>
    <mergeCell ref="J1649:K1654"/>
    <mergeCell ref="F1629:G1629"/>
    <mergeCell ref="J1629:K1629"/>
    <mergeCell ref="F1630:G1630"/>
    <mergeCell ref="J1630:K1630"/>
    <mergeCell ref="F1631:G1631"/>
    <mergeCell ref="F1632:G1632"/>
    <mergeCell ref="F1633:G1633"/>
    <mergeCell ref="F1634:G1634"/>
    <mergeCell ref="F1635:G1635"/>
    <mergeCell ref="C1636:D1636"/>
    <mergeCell ref="F1636:G1636"/>
    <mergeCell ref="C1637:D1637"/>
    <mergeCell ref="F1637:G1637"/>
    <mergeCell ref="E1639:K1639"/>
    <mergeCell ref="A1646:B1646"/>
    <mergeCell ref="C1646:D1646"/>
    <mergeCell ref="F1646:G1646"/>
    <mergeCell ref="H1646:I1646"/>
    <mergeCell ref="J1646:K1646"/>
    <mergeCell ref="H1643:H1644"/>
    <mergeCell ref="I1643:I1644"/>
    <mergeCell ref="J1643:J1644"/>
    <mergeCell ref="K1643:K1644"/>
    <mergeCell ref="J1631:K1636"/>
    <mergeCell ref="F1611:G1611"/>
    <mergeCell ref="J1611:K1611"/>
    <mergeCell ref="F1612:G1612"/>
    <mergeCell ref="J1612:K1612"/>
    <mergeCell ref="F1613:G1613"/>
    <mergeCell ref="F1614:G1614"/>
    <mergeCell ref="F1615:G1615"/>
    <mergeCell ref="F1616:G1616"/>
    <mergeCell ref="F1617:G1617"/>
    <mergeCell ref="C1618:D1618"/>
    <mergeCell ref="F1618:G1618"/>
    <mergeCell ref="C1619:D1619"/>
    <mergeCell ref="F1619:G1619"/>
    <mergeCell ref="E1621:K1621"/>
    <mergeCell ref="A1628:B1628"/>
    <mergeCell ref="C1628:D1628"/>
    <mergeCell ref="F1628:G1628"/>
    <mergeCell ref="H1628:I1628"/>
    <mergeCell ref="J1628:K1628"/>
    <mergeCell ref="H1625:H1626"/>
    <mergeCell ref="I1625:I1626"/>
    <mergeCell ref="J1625:J1626"/>
    <mergeCell ref="K1625:K1626"/>
    <mergeCell ref="J1613:K1618"/>
    <mergeCell ref="F1593:G1593"/>
    <mergeCell ref="J1593:K1593"/>
    <mergeCell ref="F1594:G1594"/>
    <mergeCell ref="J1594:K1594"/>
    <mergeCell ref="F1595:G1595"/>
    <mergeCell ref="F1596:G1596"/>
    <mergeCell ref="F1597:G1597"/>
    <mergeCell ref="F1598:G1598"/>
    <mergeCell ref="F1599:G1599"/>
    <mergeCell ref="C1600:D1600"/>
    <mergeCell ref="F1600:G1600"/>
    <mergeCell ref="C1601:D1601"/>
    <mergeCell ref="F1601:G1601"/>
    <mergeCell ref="E1603:K1603"/>
    <mergeCell ref="A1610:B1610"/>
    <mergeCell ref="C1610:D1610"/>
    <mergeCell ref="F1610:G1610"/>
    <mergeCell ref="H1610:I1610"/>
    <mergeCell ref="J1610:K1610"/>
    <mergeCell ref="H1607:H1608"/>
    <mergeCell ref="I1607:I1608"/>
    <mergeCell ref="J1607:J1608"/>
    <mergeCell ref="K1607:K1608"/>
    <mergeCell ref="J1595:K1600"/>
    <mergeCell ref="F1575:G1575"/>
    <mergeCell ref="J1575:K1575"/>
    <mergeCell ref="F1576:G1576"/>
    <mergeCell ref="J1576:K1576"/>
    <mergeCell ref="F1577:G1577"/>
    <mergeCell ref="F1578:G1578"/>
    <mergeCell ref="F1579:G1579"/>
    <mergeCell ref="F1580:G1580"/>
    <mergeCell ref="F1581:G1581"/>
    <mergeCell ref="C1582:D1582"/>
    <mergeCell ref="F1582:G1582"/>
    <mergeCell ref="C1583:D1583"/>
    <mergeCell ref="F1583:G1583"/>
    <mergeCell ref="E1585:K1585"/>
    <mergeCell ref="A1592:B1592"/>
    <mergeCell ref="C1592:D1592"/>
    <mergeCell ref="F1592:G1592"/>
    <mergeCell ref="H1592:I1592"/>
    <mergeCell ref="J1592:K1592"/>
    <mergeCell ref="H1589:H1590"/>
    <mergeCell ref="I1589:I1590"/>
    <mergeCell ref="J1589:J1590"/>
    <mergeCell ref="K1589:K1590"/>
    <mergeCell ref="J1577:K1582"/>
    <mergeCell ref="F1557:G1557"/>
    <mergeCell ref="J1557:K1557"/>
    <mergeCell ref="F1558:G1558"/>
    <mergeCell ref="J1558:K1558"/>
    <mergeCell ref="F1559:G1559"/>
    <mergeCell ref="F1560:G1560"/>
    <mergeCell ref="F1561:G1561"/>
    <mergeCell ref="F1562:G1562"/>
    <mergeCell ref="F1563:G1563"/>
    <mergeCell ref="C1564:D1564"/>
    <mergeCell ref="F1564:G1564"/>
    <mergeCell ref="C1565:D1565"/>
    <mergeCell ref="F1565:G1565"/>
    <mergeCell ref="E1567:K1567"/>
    <mergeCell ref="A1574:B1574"/>
    <mergeCell ref="C1574:D1574"/>
    <mergeCell ref="F1574:G1574"/>
    <mergeCell ref="H1574:I1574"/>
    <mergeCell ref="J1574:K1574"/>
    <mergeCell ref="H1571:H1572"/>
    <mergeCell ref="I1571:I1572"/>
    <mergeCell ref="J1571:J1572"/>
    <mergeCell ref="K1571:K1572"/>
    <mergeCell ref="J1559:K1564"/>
    <mergeCell ref="F1539:G1539"/>
    <mergeCell ref="J1539:K1539"/>
    <mergeCell ref="F1540:G1540"/>
    <mergeCell ref="J1540:K1540"/>
    <mergeCell ref="F1541:G1541"/>
    <mergeCell ref="F1542:G1542"/>
    <mergeCell ref="F1543:G1543"/>
    <mergeCell ref="F1544:G1544"/>
    <mergeCell ref="F1545:G1545"/>
    <mergeCell ref="C1546:D1546"/>
    <mergeCell ref="F1546:G1546"/>
    <mergeCell ref="C1547:D1547"/>
    <mergeCell ref="F1547:G1547"/>
    <mergeCell ref="E1549:K1549"/>
    <mergeCell ref="A1556:B1556"/>
    <mergeCell ref="C1556:D1556"/>
    <mergeCell ref="F1556:G1556"/>
    <mergeCell ref="H1556:I1556"/>
    <mergeCell ref="J1556:K1556"/>
    <mergeCell ref="H1553:H1554"/>
    <mergeCell ref="I1553:I1554"/>
    <mergeCell ref="J1553:J1554"/>
    <mergeCell ref="K1553:K1554"/>
    <mergeCell ref="J1541:K1546"/>
    <mergeCell ref="F1521:G1521"/>
    <mergeCell ref="J1521:K1521"/>
    <mergeCell ref="F1522:G1522"/>
    <mergeCell ref="J1522:K1522"/>
    <mergeCell ref="F1523:G1523"/>
    <mergeCell ref="F1524:G1524"/>
    <mergeCell ref="F1525:G1525"/>
    <mergeCell ref="F1526:G1526"/>
    <mergeCell ref="F1527:G1527"/>
    <mergeCell ref="C1528:D1528"/>
    <mergeCell ref="F1528:G1528"/>
    <mergeCell ref="C1529:D1529"/>
    <mergeCell ref="F1529:G1529"/>
    <mergeCell ref="E1531:K1531"/>
    <mergeCell ref="A1538:B1538"/>
    <mergeCell ref="C1538:D1538"/>
    <mergeCell ref="F1538:G1538"/>
    <mergeCell ref="H1538:I1538"/>
    <mergeCell ref="J1538:K1538"/>
    <mergeCell ref="H1535:H1536"/>
    <mergeCell ref="I1535:I1536"/>
    <mergeCell ref="J1535:J1536"/>
    <mergeCell ref="K1535:K1536"/>
    <mergeCell ref="J1523:K1528"/>
    <mergeCell ref="F1503:G1503"/>
    <mergeCell ref="J1503:K1503"/>
    <mergeCell ref="F1504:G1504"/>
    <mergeCell ref="J1504:K1504"/>
    <mergeCell ref="F1505:G1505"/>
    <mergeCell ref="F1506:G1506"/>
    <mergeCell ref="F1507:G1507"/>
    <mergeCell ref="F1508:G1508"/>
    <mergeCell ref="F1509:G1509"/>
    <mergeCell ref="C1510:D1510"/>
    <mergeCell ref="F1510:G1510"/>
    <mergeCell ref="C1511:D1511"/>
    <mergeCell ref="F1511:G1511"/>
    <mergeCell ref="E1513:K1513"/>
    <mergeCell ref="A1520:B1520"/>
    <mergeCell ref="C1520:D1520"/>
    <mergeCell ref="F1520:G1520"/>
    <mergeCell ref="H1520:I1520"/>
    <mergeCell ref="J1520:K1520"/>
    <mergeCell ref="H1517:H1518"/>
    <mergeCell ref="I1517:I1518"/>
    <mergeCell ref="J1517:J1518"/>
    <mergeCell ref="K1517:K1518"/>
    <mergeCell ref="J1505:K1510"/>
    <mergeCell ref="F1485:G1485"/>
    <mergeCell ref="J1485:K1485"/>
    <mergeCell ref="F1486:G1486"/>
    <mergeCell ref="J1486:K1486"/>
    <mergeCell ref="F1487:G1487"/>
    <mergeCell ref="F1488:G1488"/>
    <mergeCell ref="F1489:G1489"/>
    <mergeCell ref="F1490:G1490"/>
    <mergeCell ref="F1491:G1491"/>
    <mergeCell ref="C1492:D1492"/>
    <mergeCell ref="F1492:G1492"/>
    <mergeCell ref="C1493:D1493"/>
    <mergeCell ref="F1493:G1493"/>
    <mergeCell ref="E1495:K1495"/>
    <mergeCell ref="A1502:B1502"/>
    <mergeCell ref="C1502:D1502"/>
    <mergeCell ref="F1502:G1502"/>
    <mergeCell ref="H1502:I1502"/>
    <mergeCell ref="J1502:K1502"/>
    <mergeCell ref="H1499:H1500"/>
    <mergeCell ref="I1499:I1500"/>
    <mergeCell ref="J1499:J1500"/>
    <mergeCell ref="K1499:K1500"/>
    <mergeCell ref="J1487:K1492"/>
    <mergeCell ref="F1467:G1467"/>
    <mergeCell ref="J1467:K1467"/>
    <mergeCell ref="F1468:G1468"/>
    <mergeCell ref="J1468:K1468"/>
    <mergeCell ref="F1469:G1469"/>
    <mergeCell ref="F1470:G1470"/>
    <mergeCell ref="F1471:G1471"/>
    <mergeCell ref="F1472:G1472"/>
    <mergeCell ref="F1473:G1473"/>
    <mergeCell ref="C1474:D1474"/>
    <mergeCell ref="F1474:G1474"/>
    <mergeCell ref="C1475:D1475"/>
    <mergeCell ref="F1475:G1475"/>
    <mergeCell ref="E1477:K1477"/>
    <mergeCell ref="A1484:B1484"/>
    <mergeCell ref="C1484:D1484"/>
    <mergeCell ref="F1484:G1484"/>
    <mergeCell ref="H1484:I1484"/>
    <mergeCell ref="J1484:K1484"/>
    <mergeCell ref="H1481:H1482"/>
    <mergeCell ref="I1481:I1482"/>
    <mergeCell ref="J1481:J1482"/>
    <mergeCell ref="K1481:K1482"/>
    <mergeCell ref="J1469:K1474"/>
    <mergeCell ref="F1449:G1449"/>
    <mergeCell ref="J1449:K1449"/>
    <mergeCell ref="F1450:G1450"/>
    <mergeCell ref="J1450:K1450"/>
    <mergeCell ref="F1451:G1451"/>
    <mergeCell ref="F1452:G1452"/>
    <mergeCell ref="F1453:G1453"/>
    <mergeCell ref="F1454:G1454"/>
    <mergeCell ref="F1455:G1455"/>
    <mergeCell ref="C1456:D1456"/>
    <mergeCell ref="F1456:G1456"/>
    <mergeCell ref="C1457:D1457"/>
    <mergeCell ref="F1457:G1457"/>
    <mergeCell ref="E1459:K1459"/>
    <mergeCell ref="A1466:B1466"/>
    <mergeCell ref="C1466:D1466"/>
    <mergeCell ref="F1466:G1466"/>
    <mergeCell ref="H1466:I1466"/>
    <mergeCell ref="J1466:K1466"/>
    <mergeCell ref="H1463:H1464"/>
    <mergeCell ref="I1463:I1464"/>
    <mergeCell ref="J1463:J1464"/>
    <mergeCell ref="K1463:K1464"/>
    <mergeCell ref="J1451:K1456"/>
    <mergeCell ref="F1431:G1431"/>
    <mergeCell ref="J1431:K1431"/>
    <mergeCell ref="F1432:G1432"/>
    <mergeCell ref="J1432:K1432"/>
    <mergeCell ref="F1433:G1433"/>
    <mergeCell ref="F1434:G1434"/>
    <mergeCell ref="F1435:G1435"/>
    <mergeCell ref="F1436:G1436"/>
    <mergeCell ref="F1437:G1437"/>
    <mergeCell ref="C1438:D1438"/>
    <mergeCell ref="F1438:G1438"/>
    <mergeCell ref="C1439:D1439"/>
    <mergeCell ref="F1439:G1439"/>
    <mergeCell ref="E1441:K1441"/>
    <mergeCell ref="A1448:B1448"/>
    <mergeCell ref="C1448:D1448"/>
    <mergeCell ref="F1448:G1448"/>
    <mergeCell ref="H1448:I1448"/>
    <mergeCell ref="J1448:K1448"/>
    <mergeCell ref="H1445:H1446"/>
    <mergeCell ref="I1445:I1446"/>
    <mergeCell ref="J1445:J1446"/>
    <mergeCell ref="K1445:K1446"/>
    <mergeCell ref="J1433:K1438"/>
    <mergeCell ref="F1413:G1413"/>
    <mergeCell ref="J1413:K1413"/>
    <mergeCell ref="F1414:G1414"/>
    <mergeCell ref="J1414:K1414"/>
    <mergeCell ref="F1415:G1415"/>
    <mergeCell ref="F1416:G1416"/>
    <mergeCell ref="F1417:G1417"/>
    <mergeCell ref="F1418:G1418"/>
    <mergeCell ref="F1419:G1419"/>
    <mergeCell ref="C1420:D1420"/>
    <mergeCell ref="F1420:G1420"/>
    <mergeCell ref="C1421:D1421"/>
    <mergeCell ref="F1421:G1421"/>
    <mergeCell ref="E1423:K1423"/>
    <mergeCell ref="A1430:B1430"/>
    <mergeCell ref="C1430:D1430"/>
    <mergeCell ref="F1430:G1430"/>
    <mergeCell ref="H1430:I1430"/>
    <mergeCell ref="J1430:K1430"/>
    <mergeCell ref="H1427:H1428"/>
    <mergeCell ref="I1427:I1428"/>
    <mergeCell ref="J1427:J1428"/>
    <mergeCell ref="K1427:K1428"/>
    <mergeCell ref="J1415:K1420"/>
    <mergeCell ref="F1395:G1395"/>
    <mergeCell ref="J1395:K1395"/>
    <mergeCell ref="F1396:G1396"/>
    <mergeCell ref="J1396:K1396"/>
    <mergeCell ref="F1397:G1397"/>
    <mergeCell ref="F1398:G1398"/>
    <mergeCell ref="F1399:G1399"/>
    <mergeCell ref="F1400:G1400"/>
    <mergeCell ref="F1401:G1401"/>
    <mergeCell ref="C1402:D1402"/>
    <mergeCell ref="F1402:G1402"/>
    <mergeCell ref="C1403:D1403"/>
    <mergeCell ref="F1403:G1403"/>
    <mergeCell ref="E1405:K1405"/>
    <mergeCell ref="A1412:B1412"/>
    <mergeCell ref="C1412:D1412"/>
    <mergeCell ref="F1412:G1412"/>
    <mergeCell ref="H1412:I1412"/>
    <mergeCell ref="J1412:K1412"/>
    <mergeCell ref="H1409:H1410"/>
    <mergeCell ref="I1409:I1410"/>
    <mergeCell ref="J1409:J1410"/>
    <mergeCell ref="K1409:K1410"/>
    <mergeCell ref="J1397:K1402"/>
    <mergeCell ref="F1377:G1377"/>
    <mergeCell ref="J1377:K1377"/>
    <mergeCell ref="F1378:G1378"/>
    <mergeCell ref="J1378:K1378"/>
    <mergeCell ref="F1379:G1379"/>
    <mergeCell ref="F1380:G1380"/>
    <mergeCell ref="F1381:G1381"/>
    <mergeCell ref="F1382:G1382"/>
    <mergeCell ref="F1383:G1383"/>
    <mergeCell ref="C1384:D1384"/>
    <mergeCell ref="F1384:G1384"/>
    <mergeCell ref="C1385:D1385"/>
    <mergeCell ref="F1385:G1385"/>
    <mergeCell ref="E1387:K1387"/>
    <mergeCell ref="A1394:B1394"/>
    <mergeCell ref="C1394:D1394"/>
    <mergeCell ref="F1394:G1394"/>
    <mergeCell ref="H1394:I1394"/>
    <mergeCell ref="J1394:K1394"/>
    <mergeCell ref="H1391:H1392"/>
    <mergeCell ref="I1391:I1392"/>
    <mergeCell ref="J1391:J1392"/>
    <mergeCell ref="K1391:K1392"/>
    <mergeCell ref="J1379:K1384"/>
    <mergeCell ref="F1359:G1359"/>
    <mergeCell ref="J1359:K1359"/>
    <mergeCell ref="F1360:G1360"/>
    <mergeCell ref="J1360:K1360"/>
    <mergeCell ref="F1361:G1361"/>
    <mergeCell ref="F1362:G1362"/>
    <mergeCell ref="F1363:G1363"/>
    <mergeCell ref="F1364:G1364"/>
    <mergeCell ref="F1365:G1365"/>
    <mergeCell ref="C1366:D1366"/>
    <mergeCell ref="F1366:G1366"/>
    <mergeCell ref="C1367:D1367"/>
    <mergeCell ref="F1367:G1367"/>
    <mergeCell ref="E1369:K1369"/>
    <mergeCell ref="A1376:B1376"/>
    <mergeCell ref="C1376:D1376"/>
    <mergeCell ref="F1376:G1376"/>
    <mergeCell ref="H1376:I1376"/>
    <mergeCell ref="J1376:K1376"/>
    <mergeCell ref="H1373:H1374"/>
    <mergeCell ref="I1373:I1374"/>
    <mergeCell ref="J1373:J1374"/>
    <mergeCell ref="K1373:K1374"/>
    <mergeCell ref="J1361:K1366"/>
    <mergeCell ref="F1341:G1341"/>
    <mergeCell ref="J1341:K1341"/>
    <mergeCell ref="F1342:G1342"/>
    <mergeCell ref="J1342:K1342"/>
    <mergeCell ref="F1343:G1343"/>
    <mergeCell ref="F1344:G1344"/>
    <mergeCell ref="F1345:G1345"/>
    <mergeCell ref="F1346:G1346"/>
    <mergeCell ref="F1347:G1347"/>
    <mergeCell ref="C1348:D1348"/>
    <mergeCell ref="F1348:G1348"/>
    <mergeCell ref="C1349:D1349"/>
    <mergeCell ref="F1349:G1349"/>
    <mergeCell ref="E1351:K1351"/>
    <mergeCell ref="A1358:B1358"/>
    <mergeCell ref="C1358:D1358"/>
    <mergeCell ref="F1358:G1358"/>
    <mergeCell ref="H1358:I1358"/>
    <mergeCell ref="J1358:K1358"/>
    <mergeCell ref="H1355:H1356"/>
    <mergeCell ref="I1355:I1356"/>
    <mergeCell ref="J1355:J1356"/>
    <mergeCell ref="K1355:K1356"/>
    <mergeCell ref="J1343:K1348"/>
    <mergeCell ref="F1323:G1323"/>
    <mergeCell ref="J1323:K1323"/>
    <mergeCell ref="F1324:G1324"/>
    <mergeCell ref="J1324:K1324"/>
    <mergeCell ref="F1325:G1325"/>
    <mergeCell ref="F1326:G1326"/>
    <mergeCell ref="F1327:G1327"/>
    <mergeCell ref="F1328:G1328"/>
    <mergeCell ref="F1329:G1329"/>
    <mergeCell ref="C1330:D1330"/>
    <mergeCell ref="F1330:G1330"/>
    <mergeCell ref="C1331:D1331"/>
    <mergeCell ref="F1331:G1331"/>
    <mergeCell ref="E1333:K1333"/>
    <mergeCell ref="A1340:B1340"/>
    <mergeCell ref="C1340:D1340"/>
    <mergeCell ref="F1340:G1340"/>
    <mergeCell ref="H1340:I1340"/>
    <mergeCell ref="J1340:K1340"/>
    <mergeCell ref="H1337:H1338"/>
    <mergeCell ref="I1337:I1338"/>
    <mergeCell ref="J1337:J1338"/>
    <mergeCell ref="K1337:K1338"/>
    <mergeCell ref="J1325:K1330"/>
    <mergeCell ref="F1305:G1305"/>
    <mergeCell ref="J1305:K1305"/>
    <mergeCell ref="F1306:G1306"/>
    <mergeCell ref="J1306:K1306"/>
    <mergeCell ref="F1307:G1307"/>
    <mergeCell ref="F1308:G1308"/>
    <mergeCell ref="F1309:G1309"/>
    <mergeCell ref="F1310:G1310"/>
    <mergeCell ref="F1311:G1311"/>
    <mergeCell ref="C1312:D1312"/>
    <mergeCell ref="F1312:G1312"/>
    <mergeCell ref="C1313:D1313"/>
    <mergeCell ref="F1313:G1313"/>
    <mergeCell ref="E1315:K1315"/>
    <mergeCell ref="A1322:B1322"/>
    <mergeCell ref="C1322:D1322"/>
    <mergeCell ref="F1322:G1322"/>
    <mergeCell ref="H1322:I1322"/>
    <mergeCell ref="J1322:K1322"/>
    <mergeCell ref="H1319:H1320"/>
    <mergeCell ref="I1319:I1320"/>
    <mergeCell ref="J1319:J1320"/>
    <mergeCell ref="K1319:K1320"/>
    <mergeCell ref="J1307:K1312"/>
    <mergeCell ref="F1287:G1287"/>
    <mergeCell ref="J1287:K1287"/>
    <mergeCell ref="F1288:G1288"/>
    <mergeCell ref="J1288:K1288"/>
    <mergeCell ref="F1289:G1289"/>
    <mergeCell ref="F1290:G1290"/>
    <mergeCell ref="F1291:G1291"/>
    <mergeCell ref="F1292:G1292"/>
    <mergeCell ref="F1293:G1293"/>
    <mergeCell ref="C1294:D1294"/>
    <mergeCell ref="F1294:G1294"/>
    <mergeCell ref="C1295:D1295"/>
    <mergeCell ref="F1295:G1295"/>
    <mergeCell ref="E1297:K1297"/>
    <mergeCell ref="A1304:B1304"/>
    <mergeCell ref="C1304:D1304"/>
    <mergeCell ref="F1304:G1304"/>
    <mergeCell ref="H1304:I1304"/>
    <mergeCell ref="J1304:K1304"/>
    <mergeCell ref="H1301:H1302"/>
    <mergeCell ref="I1301:I1302"/>
    <mergeCell ref="J1301:J1302"/>
    <mergeCell ref="K1301:K1302"/>
    <mergeCell ref="J1289:K1294"/>
    <mergeCell ref="F1269:G1269"/>
    <mergeCell ref="J1269:K1269"/>
    <mergeCell ref="F1270:G1270"/>
    <mergeCell ref="J1270:K1270"/>
    <mergeCell ref="F1271:G1271"/>
    <mergeCell ref="F1272:G1272"/>
    <mergeCell ref="F1273:G1273"/>
    <mergeCell ref="F1274:G1274"/>
    <mergeCell ref="F1275:G1275"/>
    <mergeCell ref="C1276:D1276"/>
    <mergeCell ref="F1276:G1276"/>
    <mergeCell ref="C1277:D1277"/>
    <mergeCell ref="F1277:G1277"/>
    <mergeCell ref="E1279:K1279"/>
    <mergeCell ref="A1286:B1286"/>
    <mergeCell ref="C1286:D1286"/>
    <mergeCell ref="F1286:G1286"/>
    <mergeCell ref="H1286:I1286"/>
    <mergeCell ref="J1286:K1286"/>
    <mergeCell ref="H1283:H1284"/>
    <mergeCell ref="I1283:I1284"/>
    <mergeCell ref="J1283:J1284"/>
    <mergeCell ref="K1283:K1284"/>
    <mergeCell ref="J1271:K1276"/>
    <mergeCell ref="F1251:G1251"/>
    <mergeCell ref="J1251:K1251"/>
    <mergeCell ref="F1252:G1252"/>
    <mergeCell ref="J1252:K1252"/>
    <mergeCell ref="F1253:G1253"/>
    <mergeCell ref="F1254:G1254"/>
    <mergeCell ref="F1255:G1255"/>
    <mergeCell ref="F1256:G1256"/>
    <mergeCell ref="F1257:G1257"/>
    <mergeCell ref="C1258:D1258"/>
    <mergeCell ref="F1258:G1258"/>
    <mergeCell ref="C1259:D1259"/>
    <mergeCell ref="F1259:G1259"/>
    <mergeCell ref="E1261:K1261"/>
    <mergeCell ref="A1268:B1268"/>
    <mergeCell ref="C1268:D1268"/>
    <mergeCell ref="F1268:G1268"/>
    <mergeCell ref="H1268:I1268"/>
    <mergeCell ref="J1268:K1268"/>
    <mergeCell ref="H1265:H1266"/>
    <mergeCell ref="I1265:I1266"/>
    <mergeCell ref="J1265:J1266"/>
    <mergeCell ref="K1265:K1266"/>
    <mergeCell ref="J1253:K1258"/>
    <mergeCell ref="F1233:G1233"/>
    <mergeCell ref="J1233:K1233"/>
    <mergeCell ref="F1234:G1234"/>
    <mergeCell ref="J1234:K1234"/>
    <mergeCell ref="F1235:G1235"/>
    <mergeCell ref="F1236:G1236"/>
    <mergeCell ref="F1237:G1237"/>
    <mergeCell ref="F1238:G1238"/>
    <mergeCell ref="F1239:G1239"/>
    <mergeCell ref="C1240:D1240"/>
    <mergeCell ref="F1240:G1240"/>
    <mergeCell ref="C1241:D1241"/>
    <mergeCell ref="F1241:G1241"/>
    <mergeCell ref="E1243:K1243"/>
    <mergeCell ref="A1250:B1250"/>
    <mergeCell ref="C1250:D1250"/>
    <mergeCell ref="F1250:G1250"/>
    <mergeCell ref="H1250:I1250"/>
    <mergeCell ref="J1250:K1250"/>
    <mergeCell ref="H1247:H1248"/>
    <mergeCell ref="I1247:I1248"/>
    <mergeCell ref="J1247:J1248"/>
    <mergeCell ref="K1247:K1248"/>
    <mergeCell ref="J1235:K1240"/>
    <mergeCell ref="F1215:G1215"/>
    <mergeCell ref="J1215:K1215"/>
    <mergeCell ref="F1216:G1216"/>
    <mergeCell ref="J1216:K1216"/>
    <mergeCell ref="F1217:G1217"/>
    <mergeCell ref="F1218:G1218"/>
    <mergeCell ref="F1219:G1219"/>
    <mergeCell ref="F1220:G1220"/>
    <mergeCell ref="F1221:G1221"/>
    <mergeCell ref="C1222:D1222"/>
    <mergeCell ref="F1222:G1222"/>
    <mergeCell ref="C1223:D1223"/>
    <mergeCell ref="F1223:G1223"/>
    <mergeCell ref="E1225:K1225"/>
    <mergeCell ref="A1232:B1232"/>
    <mergeCell ref="C1232:D1232"/>
    <mergeCell ref="F1232:G1232"/>
    <mergeCell ref="H1232:I1232"/>
    <mergeCell ref="J1232:K1232"/>
    <mergeCell ref="H1229:H1230"/>
    <mergeCell ref="I1229:I1230"/>
    <mergeCell ref="J1229:J1230"/>
    <mergeCell ref="K1229:K1230"/>
    <mergeCell ref="J1217:K1222"/>
    <mergeCell ref="F1197:G1197"/>
    <mergeCell ref="J1197:K1197"/>
    <mergeCell ref="F1198:G1198"/>
    <mergeCell ref="J1198:K1198"/>
    <mergeCell ref="F1199:G1199"/>
    <mergeCell ref="F1200:G1200"/>
    <mergeCell ref="F1201:G1201"/>
    <mergeCell ref="F1202:G1202"/>
    <mergeCell ref="F1203:G1203"/>
    <mergeCell ref="C1204:D1204"/>
    <mergeCell ref="F1204:G1204"/>
    <mergeCell ref="C1205:D1205"/>
    <mergeCell ref="F1205:G1205"/>
    <mergeCell ref="E1207:K1207"/>
    <mergeCell ref="A1214:B1214"/>
    <mergeCell ref="C1214:D1214"/>
    <mergeCell ref="F1214:G1214"/>
    <mergeCell ref="H1214:I1214"/>
    <mergeCell ref="J1214:K1214"/>
    <mergeCell ref="H1211:H1212"/>
    <mergeCell ref="I1211:I1212"/>
    <mergeCell ref="J1211:J1212"/>
    <mergeCell ref="K1211:K1212"/>
    <mergeCell ref="J1199:K1204"/>
    <mergeCell ref="F1179:G1179"/>
    <mergeCell ref="J1179:K1179"/>
    <mergeCell ref="F1180:G1180"/>
    <mergeCell ref="J1180:K1180"/>
    <mergeCell ref="F1181:G1181"/>
    <mergeCell ref="F1182:G1182"/>
    <mergeCell ref="F1183:G1183"/>
    <mergeCell ref="F1184:G1184"/>
    <mergeCell ref="F1185:G1185"/>
    <mergeCell ref="C1186:D1186"/>
    <mergeCell ref="F1186:G1186"/>
    <mergeCell ref="C1187:D1187"/>
    <mergeCell ref="F1187:G1187"/>
    <mergeCell ref="E1189:K1189"/>
    <mergeCell ref="A1196:B1196"/>
    <mergeCell ref="C1196:D1196"/>
    <mergeCell ref="F1196:G1196"/>
    <mergeCell ref="H1196:I1196"/>
    <mergeCell ref="J1196:K1196"/>
    <mergeCell ref="H1193:H1194"/>
    <mergeCell ref="I1193:I1194"/>
    <mergeCell ref="J1193:J1194"/>
    <mergeCell ref="K1193:K1194"/>
    <mergeCell ref="J1181:K1186"/>
    <mergeCell ref="F1161:G1161"/>
    <mergeCell ref="J1161:K1161"/>
    <mergeCell ref="F1162:G1162"/>
    <mergeCell ref="J1162:K1162"/>
    <mergeCell ref="F1163:G1163"/>
    <mergeCell ref="F1164:G1164"/>
    <mergeCell ref="F1165:G1165"/>
    <mergeCell ref="F1166:G1166"/>
    <mergeCell ref="F1167:G1167"/>
    <mergeCell ref="C1168:D1168"/>
    <mergeCell ref="F1168:G1168"/>
    <mergeCell ref="C1169:D1169"/>
    <mergeCell ref="F1169:G1169"/>
    <mergeCell ref="E1171:K1171"/>
    <mergeCell ref="A1178:B1178"/>
    <mergeCell ref="C1178:D1178"/>
    <mergeCell ref="F1178:G1178"/>
    <mergeCell ref="H1178:I1178"/>
    <mergeCell ref="J1178:K1178"/>
    <mergeCell ref="H1175:H1176"/>
    <mergeCell ref="I1175:I1176"/>
    <mergeCell ref="J1175:J1176"/>
    <mergeCell ref="K1175:K1176"/>
    <mergeCell ref="J1163:K1168"/>
    <mergeCell ref="F1143:G1143"/>
    <mergeCell ref="J1143:K1143"/>
    <mergeCell ref="F1144:G1144"/>
    <mergeCell ref="J1144:K1144"/>
    <mergeCell ref="F1145:G1145"/>
    <mergeCell ref="F1146:G1146"/>
    <mergeCell ref="F1147:G1147"/>
    <mergeCell ref="F1148:G1148"/>
    <mergeCell ref="F1149:G1149"/>
    <mergeCell ref="C1150:D1150"/>
    <mergeCell ref="F1150:G1150"/>
    <mergeCell ref="C1151:D1151"/>
    <mergeCell ref="F1151:G1151"/>
    <mergeCell ref="E1153:K1153"/>
    <mergeCell ref="A1160:B1160"/>
    <mergeCell ref="C1160:D1160"/>
    <mergeCell ref="F1160:G1160"/>
    <mergeCell ref="H1160:I1160"/>
    <mergeCell ref="J1160:K1160"/>
    <mergeCell ref="H1157:H1158"/>
    <mergeCell ref="I1157:I1158"/>
    <mergeCell ref="J1157:J1158"/>
    <mergeCell ref="K1157:K1158"/>
    <mergeCell ref="J1145:K1150"/>
    <mergeCell ref="F1125:G1125"/>
    <mergeCell ref="J1125:K1125"/>
    <mergeCell ref="F1126:G1126"/>
    <mergeCell ref="J1126:K1126"/>
    <mergeCell ref="F1127:G1127"/>
    <mergeCell ref="F1128:G1128"/>
    <mergeCell ref="F1129:G1129"/>
    <mergeCell ref="F1130:G1130"/>
    <mergeCell ref="F1131:G1131"/>
    <mergeCell ref="C1132:D1132"/>
    <mergeCell ref="F1132:G1132"/>
    <mergeCell ref="C1133:D1133"/>
    <mergeCell ref="F1133:G1133"/>
    <mergeCell ref="E1135:K1135"/>
    <mergeCell ref="A1142:B1142"/>
    <mergeCell ref="C1142:D1142"/>
    <mergeCell ref="F1142:G1142"/>
    <mergeCell ref="H1142:I1142"/>
    <mergeCell ref="J1142:K1142"/>
    <mergeCell ref="H1139:H1140"/>
    <mergeCell ref="I1139:I1140"/>
    <mergeCell ref="J1139:J1140"/>
    <mergeCell ref="K1139:K1140"/>
    <mergeCell ref="J1127:K1132"/>
    <mergeCell ref="F1107:G1107"/>
    <mergeCell ref="J1107:K1107"/>
    <mergeCell ref="F1108:G1108"/>
    <mergeCell ref="J1108:K1108"/>
    <mergeCell ref="F1109:G1109"/>
    <mergeCell ref="F1110:G1110"/>
    <mergeCell ref="F1111:G1111"/>
    <mergeCell ref="F1112:G1112"/>
    <mergeCell ref="F1113:G1113"/>
    <mergeCell ref="C1114:D1114"/>
    <mergeCell ref="F1114:G1114"/>
    <mergeCell ref="C1115:D1115"/>
    <mergeCell ref="F1115:G1115"/>
    <mergeCell ref="E1117:K1117"/>
    <mergeCell ref="A1124:B1124"/>
    <mergeCell ref="C1124:D1124"/>
    <mergeCell ref="F1124:G1124"/>
    <mergeCell ref="H1124:I1124"/>
    <mergeCell ref="J1124:K1124"/>
    <mergeCell ref="H1121:H1122"/>
    <mergeCell ref="I1121:I1122"/>
    <mergeCell ref="J1121:J1122"/>
    <mergeCell ref="K1121:K1122"/>
    <mergeCell ref="J1109:K1114"/>
    <mergeCell ref="F1089:G1089"/>
    <mergeCell ref="J1089:K1089"/>
    <mergeCell ref="F1090:G1090"/>
    <mergeCell ref="J1090:K1090"/>
    <mergeCell ref="F1091:G1091"/>
    <mergeCell ref="F1092:G1092"/>
    <mergeCell ref="F1093:G1093"/>
    <mergeCell ref="F1094:G1094"/>
    <mergeCell ref="F1095:G1095"/>
    <mergeCell ref="C1096:D1096"/>
    <mergeCell ref="F1096:G1096"/>
    <mergeCell ref="C1097:D1097"/>
    <mergeCell ref="F1097:G1097"/>
    <mergeCell ref="E1099:K1099"/>
    <mergeCell ref="A1106:B1106"/>
    <mergeCell ref="C1106:D1106"/>
    <mergeCell ref="F1106:G1106"/>
    <mergeCell ref="H1106:I1106"/>
    <mergeCell ref="J1106:K1106"/>
    <mergeCell ref="H1103:H1104"/>
    <mergeCell ref="I1103:I1104"/>
    <mergeCell ref="J1103:J1104"/>
    <mergeCell ref="K1103:K1104"/>
    <mergeCell ref="J1091:K1096"/>
    <mergeCell ref="F1071:G1071"/>
    <mergeCell ref="J1071:K1071"/>
    <mergeCell ref="F1072:G1072"/>
    <mergeCell ref="J1072:K1072"/>
    <mergeCell ref="F1073:G1073"/>
    <mergeCell ref="F1074:G1074"/>
    <mergeCell ref="F1075:G1075"/>
    <mergeCell ref="F1076:G1076"/>
    <mergeCell ref="F1077:G1077"/>
    <mergeCell ref="C1078:D1078"/>
    <mergeCell ref="F1078:G1078"/>
    <mergeCell ref="C1079:D1079"/>
    <mergeCell ref="F1079:G1079"/>
    <mergeCell ref="E1081:K1081"/>
    <mergeCell ref="A1088:B1088"/>
    <mergeCell ref="C1088:D1088"/>
    <mergeCell ref="F1088:G1088"/>
    <mergeCell ref="H1088:I1088"/>
    <mergeCell ref="J1088:K1088"/>
    <mergeCell ref="H1085:H1086"/>
    <mergeCell ref="I1085:I1086"/>
    <mergeCell ref="J1085:J1086"/>
    <mergeCell ref="K1085:K1086"/>
    <mergeCell ref="J1073:K1078"/>
    <mergeCell ref="F1053:G1053"/>
    <mergeCell ref="J1053:K1053"/>
    <mergeCell ref="F1054:G1054"/>
    <mergeCell ref="J1054:K1054"/>
    <mergeCell ref="F1055:G1055"/>
    <mergeCell ref="F1056:G1056"/>
    <mergeCell ref="F1057:G1057"/>
    <mergeCell ref="F1058:G1058"/>
    <mergeCell ref="F1059:G1059"/>
    <mergeCell ref="C1060:D1060"/>
    <mergeCell ref="F1060:G1060"/>
    <mergeCell ref="C1061:D1061"/>
    <mergeCell ref="F1061:G1061"/>
    <mergeCell ref="E1063:K1063"/>
    <mergeCell ref="A1070:B1070"/>
    <mergeCell ref="C1070:D1070"/>
    <mergeCell ref="F1070:G1070"/>
    <mergeCell ref="H1070:I1070"/>
    <mergeCell ref="J1070:K1070"/>
    <mergeCell ref="H1067:H1068"/>
    <mergeCell ref="I1067:I1068"/>
    <mergeCell ref="J1067:J1068"/>
    <mergeCell ref="K1067:K1068"/>
    <mergeCell ref="J1055:K1060"/>
    <mergeCell ref="F1035:G1035"/>
    <mergeCell ref="J1035:K1035"/>
    <mergeCell ref="F1036:G1036"/>
    <mergeCell ref="J1036:K1036"/>
    <mergeCell ref="F1037:G1037"/>
    <mergeCell ref="F1038:G1038"/>
    <mergeCell ref="F1039:G1039"/>
    <mergeCell ref="F1040:G1040"/>
    <mergeCell ref="F1041:G1041"/>
    <mergeCell ref="C1042:D1042"/>
    <mergeCell ref="F1042:G1042"/>
    <mergeCell ref="C1043:D1043"/>
    <mergeCell ref="F1043:G1043"/>
    <mergeCell ref="E1045:K1045"/>
    <mergeCell ref="A1052:B1052"/>
    <mergeCell ref="C1052:D1052"/>
    <mergeCell ref="F1052:G1052"/>
    <mergeCell ref="H1052:I1052"/>
    <mergeCell ref="J1052:K1052"/>
    <mergeCell ref="H1049:H1050"/>
    <mergeCell ref="I1049:I1050"/>
    <mergeCell ref="J1049:J1050"/>
    <mergeCell ref="K1049:K1050"/>
    <mergeCell ref="J1037:K1042"/>
    <mergeCell ref="F1017:G1017"/>
    <mergeCell ref="J1017:K1017"/>
    <mergeCell ref="F1018:G1018"/>
    <mergeCell ref="J1018:K1018"/>
    <mergeCell ref="F1019:G1019"/>
    <mergeCell ref="F1020:G1020"/>
    <mergeCell ref="F1021:G1021"/>
    <mergeCell ref="F1022:G1022"/>
    <mergeCell ref="F1023:G1023"/>
    <mergeCell ref="C1024:D1024"/>
    <mergeCell ref="F1024:G1024"/>
    <mergeCell ref="C1025:D1025"/>
    <mergeCell ref="F1025:G1025"/>
    <mergeCell ref="E1027:K1027"/>
    <mergeCell ref="A1034:B1034"/>
    <mergeCell ref="C1034:D1034"/>
    <mergeCell ref="F1034:G1034"/>
    <mergeCell ref="H1034:I1034"/>
    <mergeCell ref="J1034:K1034"/>
    <mergeCell ref="H1031:H1032"/>
    <mergeCell ref="I1031:I1032"/>
    <mergeCell ref="J1031:J1032"/>
    <mergeCell ref="K1031:K1032"/>
    <mergeCell ref="J1019:K1024"/>
    <mergeCell ref="F999:G999"/>
    <mergeCell ref="J999:K999"/>
    <mergeCell ref="F1000:G1000"/>
    <mergeCell ref="J1000:K1000"/>
    <mergeCell ref="F1001:G1001"/>
    <mergeCell ref="F1002:G1002"/>
    <mergeCell ref="F1003:G1003"/>
    <mergeCell ref="F1004:G1004"/>
    <mergeCell ref="F1005:G1005"/>
    <mergeCell ref="C1006:D1006"/>
    <mergeCell ref="F1006:G1006"/>
    <mergeCell ref="C1007:D1007"/>
    <mergeCell ref="F1007:G1007"/>
    <mergeCell ref="E1009:K1009"/>
    <mergeCell ref="A1016:B1016"/>
    <mergeCell ref="C1016:D1016"/>
    <mergeCell ref="F1016:G1016"/>
    <mergeCell ref="H1016:I1016"/>
    <mergeCell ref="J1016:K1016"/>
    <mergeCell ref="H1013:H1014"/>
    <mergeCell ref="I1013:I1014"/>
    <mergeCell ref="J1013:J1014"/>
    <mergeCell ref="K1013:K1014"/>
    <mergeCell ref="J1001:K1006"/>
    <mergeCell ref="F981:G981"/>
    <mergeCell ref="J981:K981"/>
    <mergeCell ref="F982:G982"/>
    <mergeCell ref="J982:K982"/>
    <mergeCell ref="F983:G983"/>
    <mergeCell ref="F984:G984"/>
    <mergeCell ref="F985:G985"/>
    <mergeCell ref="F986:G986"/>
    <mergeCell ref="F987:G987"/>
    <mergeCell ref="C988:D988"/>
    <mergeCell ref="F988:G988"/>
    <mergeCell ref="C989:D989"/>
    <mergeCell ref="F989:G989"/>
    <mergeCell ref="E991:K991"/>
    <mergeCell ref="A998:B998"/>
    <mergeCell ref="C998:D998"/>
    <mergeCell ref="F998:G998"/>
    <mergeCell ref="H998:I998"/>
    <mergeCell ref="J998:K998"/>
    <mergeCell ref="H995:H996"/>
    <mergeCell ref="I995:I996"/>
    <mergeCell ref="J995:J996"/>
    <mergeCell ref="K995:K996"/>
    <mergeCell ref="J983:K988"/>
    <mergeCell ref="F963:G963"/>
    <mergeCell ref="J963:K963"/>
    <mergeCell ref="F964:G964"/>
    <mergeCell ref="J964:K964"/>
    <mergeCell ref="F965:G965"/>
    <mergeCell ref="F966:G966"/>
    <mergeCell ref="F967:G967"/>
    <mergeCell ref="F968:G968"/>
    <mergeCell ref="F969:G969"/>
    <mergeCell ref="C970:D970"/>
    <mergeCell ref="F970:G970"/>
    <mergeCell ref="C971:D971"/>
    <mergeCell ref="F971:G971"/>
    <mergeCell ref="E973:K973"/>
    <mergeCell ref="A980:B980"/>
    <mergeCell ref="C980:D980"/>
    <mergeCell ref="F980:G980"/>
    <mergeCell ref="H980:I980"/>
    <mergeCell ref="J980:K980"/>
    <mergeCell ref="H977:H978"/>
    <mergeCell ref="I977:I978"/>
    <mergeCell ref="J977:J978"/>
    <mergeCell ref="K977:K978"/>
    <mergeCell ref="J965:K970"/>
    <mergeCell ref="F945:G945"/>
    <mergeCell ref="J945:K945"/>
    <mergeCell ref="F946:G946"/>
    <mergeCell ref="J946:K946"/>
    <mergeCell ref="F947:G947"/>
    <mergeCell ref="F948:G948"/>
    <mergeCell ref="F949:G949"/>
    <mergeCell ref="F950:G950"/>
    <mergeCell ref="F951:G951"/>
    <mergeCell ref="C952:D952"/>
    <mergeCell ref="F952:G952"/>
    <mergeCell ref="C953:D953"/>
    <mergeCell ref="F953:G953"/>
    <mergeCell ref="E955:K955"/>
    <mergeCell ref="A962:B962"/>
    <mergeCell ref="C962:D962"/>
    <mergeCell ref="F962:G962"/>
    <mergeCell ref="H962:I962"/>
    <mergeCell ref="J962:K962"/>
    <mergeCell ref="H959:H960"/>
    <mergeCell ref="I959:I960"/>
    <mergeCell ref="J959:J960"/>
    <mergeCell ref="K959:K960"/>
    <mergeCell ref="J947:K952"/>
    <mergeCell ref="F927:G927"/>
    <mergeCell ref="J927:K927"/>
    <mergeCell ref="F928:G928"/>
    <mergeCell ref="J928:K928"/>
    <mergeCell ref="F929:G929"/>
    <mergeCell ref="F930:G930"/>
    <mergeCell ref="F931:G931"/>
    <mergeCell ref="F932:G932"/>
    <mergeCell ref="F933:G933"/>
    <mergeCell ref="C934:D934"/>
    <mergeCell ref="F934:G934"/>
    <mergeCell ref="C935:D935"/>
    <mergeCell ref="F935:G935"/>
    <mergeCell ref="E937:K937"/>
    <mergeCell ref="A944:B944"/>
    <mergeCell ref="C944:D944"/>
    <mergeCell ref="F944:G944"/>
    <mergeCell ref="H944:I944"/>
    <mergeCell ref="J944:K944"/>
    <mergeCell ref="H941:H942"/>
    <mergeCell ref="I941:I942"/>
    <mergeCell ref="J941:J942"/>
    <mergeCell ref="K941:K942"/>
    <mergeCell ref="J929:K934"/>
    <mergeCell ref="F909:G909"/>
    <mergeCell ref="J909:K909"/>
    <mergeCell ref="F910:G910"/>
    <mergeCell ref="J910:K910"/>
    <mergeCell ref="F911:G911"/>
    <mergeCell ref="F912:G912"/>
    <mergeCell ref="F913:G913"/>
    <mergeCell ref="F914:G914"/>
    <mergeCell ref="F915:G915"/>
    <mergeCell ref="C916:D916"/>
    <mergeCell ref="F916:G916"/>
    <mergeCell ref="C917:D917"/>
    <mergeCell ref="F917:G917"/>
    <mergeCell ref="E919:K919"/>
    <mergeCell ref="A926:B926"/>
    <mergeCell ref="C926:D926"/>
    <mergeCell ref="F926:G926"/>
    <mergeCell ref="H926:I926"/>
    <mergeCell ref="J926:K926"/>
    <mergeCell ref="H923:H924"/>
    <mergeCell ref="I923:I924"/>
    <mergeCell ref="J923:J924"/>
    <mergeCell ref="K923:K924"/>
    <mergeCell ref="J911:K916"/>
    <mergeCell ref="F891:G891"/>
    <mergeCell ref="J891:K891"/>
    <mergeCell ref="F892:G892"/>
    <mergeCell ref="J892:K892"/>
    <mergeCell ref="F893:G893"/>
    <mergeCell ref="F894:G894"/>
    <mergeCell ref="F895:G895"/>
    <mergeCell ref="F896:G896"/>
    <mergeCell ref="F897:G897"/>
    <mergeCell ref="C898:D898"/>
    <mergeCell ref="F898:G898"/>
    <mergeCell ref="C899:D899"/>
    <mergeCell ref="F899:G899"/>
    <mergeCell ref="E901:K901"/>
    <mergeCell ref="A908:B908"/>
    <mergeCell ref="C908:D908"/>
    <mergeCell ref="F908:G908"/>
    <mergeCell ref="H908:I908"/>
    <mergeCell ref="J908:K908"/>
    <mergeCell ref="H905:H906"/>
    <mergeCell ref="I905:I906"/>
    <mergeCell ref="J905:J906"/>
    <mergeCell ref="K905:K906"/>
    <mergeCell ref="J893:K898"/>
    <mergeCell ref="F873:G873"/>
    <mergeCell ref="J873:K873"/>
    <mergeCell ref="F874:G874"/>
    <mergeCell ref="J874:K874"/>
    <mergeCell ref="F875:G875"/>
    <mergeCell ref="F876:G876"/>
    <mergeCell ref="F877:G877"/>
    <mergeCell ref="F878:G878"/>
    <mergeCell ref="F879:G879"/>
    <mergeCell ref="C880:D880"/>
    <mergeCell ref="F880:G880"/>
    <mergeCell ref="C881:D881"/>
    <mergeCell ref="F881:G881"/>
    <mergeCell ref="E883:K883"/>
    <mergeCell ref="A890:B890"/>
    <mergeCell ref="C890:D890"/>
    <mergeCell ref="F890:G890"/>
    <mergeCell ref="H890:I890"/>
    <mergeCell ref="J890:K890"/>
    <mergeCell ref="H887:H888"/>
    <mergeCell ref="I887:I888"/>
    <mergeCell ref="J887:J888"/>
    <mergeCell ref="K887:K888"/>
    <mergeCell ref="J875:K880"/>
    <mergeCell ref="F855:G855"/>
    <mergeCell ref="J855:K855"/>
    <mergeCell ref="F856:G856"/>
    <mergeCell ref="J856:K856"/>
    <mergeCell ref="F857:G857"/>
    <mergeCell ref="F858:G858"/>
    <mergeCell ref="F859:G859"/>
    <mergeCell ref="F860:G860"/>
    <mergeCell ref="F861:G861"/>
    <mergeCell ref="C862:D862"/>
    <mergeCell ref="F862:G862"/>
    <mergeCell ref="C863:D863"/>
    <mergeCell ref="F863:G863"/>
    <mergeCell ref="E865:K865"/>
    <mergeCell ref="A872:B872"/>
    <mergeCell ref="C872:D872"/>
    <mergeCell ref="F872:G872"/>
    <mergeCell ref="H872:I872"/>
    <mergeCell ref="J872:K872"/>
    <mergeCell ref="H869:H870"/>
    <mergeCell ref="I869:I870"/>
    <mergeCell ref="J869:J870"/>
    <mergeCell ref="K869:K870"/>
    <mergeCell ref="J857:K862"/>
    <mergeCell ref="F837:G837"/>
    <mergeCell ref="J837:K837"/>
    <mergeCell ref="F838:G838"/>
    <mergeCell ref="J838:K838"/>
    <mergeCell ref="F839:G839"/>
    <mergeCell ref="F840:G840"/>
    <mergeCell ref="F841:G841"/>
    <mergeCell ref="F842:G842"/>
    <mergeCell ref="F843:G843"/>
    <mergeCell ref="C844:D844"/>
    <mergeCell ref="F844:G844"/>
    <mergeCell ref="C845:D845"/>
    <mergeCell ref="F845:G845"/>
    <mergeCell ref="E847:K847"/>
    <mergeCell ref="A854:B854"/>
    <mergeCell ref="C854:D854"/>
    <mergeCell ref="F854:G854"/>
    <mergeCell ref="H854:I854"/>
    <mergeCell ref="J854:K854"/>
    <mergeCell ref="H851:H852"/>
    <mergeCell ref="I851:I852"/>
    <mergeCell ref="J851:J852"/>
    <mergeCell ref="K851:K852"/>
    <mergeCell ref="J839:K844"/>
    <mergeCell ref="F819:G819"/>
    <mergeCell ref="J819:K819"/>
    <mergeCell ref="F820:G820"/>
    <mergeCell ref="J820:K820"/>
    <mergeCell ref="F821:G821"/>
    <mergeCell ref="F822:G822"/>
    <mergeCell ref="F823:G823"/>
    <mergeCell ref="F824:G824"/>
    <mergeCell ref="F825:G825"/>
    <mergeCell ref="C826:D826"/>
    <mergeCell ref="F826:G826"/>
    <mergeCell ref="C827:D827"/>
    <mergeCell ref="F827:G827"/>
    <mergeCell ref="E829:K829"/>
    <mergeCell ref="A836:B836"/>
    <mergeCell ref="C836:D836"/>
    <mergeCell ref="F836:G836"/>
    <mergeCell ref="H836:I836"/>
    <mergeCell ref="J836:K836"/>
    <mergeCell ref="H833:H834"/>
    <mergeCell ref="I833:I834"/>
    <mergeCell ref="J833:J834"/>
    <mergeCell ref="K833:K834"/>
    <mergeCell ref="J821:K826"/>
    <mergeCell ref="F801:G801"/>
    <mergeCell ref="J801:K801"/>
    <mergeCell ref="F802:G802"/>
    <mergeCell ref="J802:K802"/>
    <mergeCell ref="F803:G803"/>
    <mergeCell ref="F804:G804"/>
    <mergeCell ref="F805:G805"/>
    <mergeCell ref="F806:G806"/>
    <mergeCell ref="F807:G807"/>
    <mergeCell ref="C808:D808"/>
    <mergeCell ref="F808:G808"/>
    <mergeCell ref="C809:D809"/>
    <mergeCell ref="F809:G809"/>
    <mergeCell ref="E811:K811"/>
    <mergeCell ref="A818:B818"/>
    <mergeCell ref="C818:D818"/>
    <mergeCell ref="F818:G818"/>
    <mergeCell ref="H818:I818"/>
    <mergeCell ref="J818:K818"/>
    <mergeCell ref="H815:H816"/>
    <mergeCell ref="I815:I816"/>
    <mergeCell ref="J815:J816"/>
    <mergeCell ref="K815:K816"/>
    <mergeCell ref="J803:K808"/>
    <mergeCell ref="F783:G783"/>
    <mergeCell ref="J783:K783"/>
    <mergeCell ref="F784:G784"/>
    <mergeCell ref="J784:K784"/>
    <mergeCell ref="F785:G785"/>
    <mergeCell ref="F786:G786"/>
    <mergeCell ref="F787:G787"/>
    <mergeCell ref="F788:G788"/>
    <mergeCell ref="F789:G789"/>
    <mergeCell ref="C790:D790"/>
    <mergeCell ref="F790:G790"/>
    <mergeCell ref="C791:D791"/>
    <mergeCell ref="F791:G791"/>
    <mergeCell ref="E793:K793"/>
    <mergeCell ref="A800:B800"/>
    <mergeCell ref="C800:D800"/>
    <mergeCell ref="F800:G800"/>
    <mergeCell ref="H800:I800"/>
    <mergeCell ref="J800:K800"/>
    <mergeCell ref="H797:H798"/>
    <mergeCell ref="I797:I798"/>
    <mergeCell ref="J797:J798"/>
    <mergeCell ref="K797:K798"/>
    <mergeCell ref="J785:K790"/>
    <mergeCell ref="F765:G765"/>
    <mergeCell ref="J765:K765"/>
    <mergeCell ref="F766:G766"/>
    <mergeCell ref="J766:K766"/>
    <mergeCell ref="F767:G767"/>
    <mergeCell ref="F768:G768"/>
    <mergeCell ref="F769:G769"/>
    <mergeCell ref="F770:G770"/>
    <mergeCell ref="F771:G771"/>
    <mergeCell ref="C772:D772"/>
    <mergeCell ref="F772:G772"/>
    <mergeCell ref="C773:D773"/>
    <mergeCell ref="F773:G773"/>
    <mergeCell ref="E775:K775"/>
    <mergeCell ref="A782:B782"/>
    <mergeCell ref="C782:D782"/>
    <mergeCell ref="F782:G782"/>
    <mergeCell ref="H782:I782"/>
    <mergeCell ref="J782:K782"/>
    <mergeCell ref="H779:H780"/>
    <mergeCell ref="I779:I780"/>
    <mergeCell ref="J779:J780"/>
    <mergeCell ref="K779:K780"/>
    <mergeCell ref="J767:K772"/>
    <mergeCell ref="F747:G747"/>
    <mergeCell ref="J747:K747"/>
    <mergeCell ref="F748:G748"/>
    <mergeCell ref="J748:K748"/>
    <mergeCell ref="F749:G749"/>
    <mergeCell ref="F750:G750"/>
    <mergeCell ref="F751:G751"/>
    <mergeCell ref="F752:G752"/>
    <mergeCell ref="F753:G753"/>
    <mergeCell ref="C754:D754"/>
    <mergeCell ref="F754:G754"/>
    <mergeCell ref="C755:D755"/>
    <mergeCell ref="F755:G755"/>
    <mergeCell ref="E757:K757"/>
    <mergeCell ref="A764:B764"/>
    <mergeCell ref="C764:D764"/>
    <mergeCell ref="F764:G764"/>
    <mergeCell ref="H764:I764"/>
    <mergeCell ref="J764:K764"/>
    <mergeCell ref="H761:H762"/>
    <mergeCell ref="I761:I762"/>
    <mergeCell ref="J761:J762"/>
    <mergeCell ref="K761:K762"/>
    <mergeCell ref="J749:K754"/>
    <mergeCell ref="F729:G729"/>
    <mergeCell ref="J729:K729"/>
    <mergeCell ref="F730:G730"/>
    <mergeCell ref="J730:K730"/>
    <mergeCell ref="F731:G731"/>
    <mergeCell ref="F732:G732"/>
    <mergeCell ref="F733:G733"/>
    <mergeCell ref="F734:G734"/>
    <mergeCell ref="F735:G735"/>
    <mergeCell ref="C736:D736"/>
    <mergeCell ref="F736:G736"/>
    <mergeCell ref="C737:D737"/>
    <mergeCell ref="F737:G737"/>
    <mergeCell ref="E739:K739"/>
    <mergeCell ref="A746:B746"/>
    <mergeCell ref="C746:D746"/>
    <mergeCell ref="F746:G746"/>
    <mergeCell ref="H746:I746"/>
    <mergeCell ref="J746:K746"/>
    <mergeCell ref="H743:H744"/>
    <mergeCell ref="I743:I744"/>
    <mergeCell ref="J743:J744"/>
    <mergeCell ref="K743:K744"/>
    <mergeCell ref="J731:K736"/>
    <mergeCell ref="F711:G711"/>
    <mergeCell ref="J711:K711"/>
    <mergeCell ref="F712:G712"/>
    <mergeCell ref="J712:K712"/>
    <mergeCell ref="F713:G713"/>
    <mergeCell ref="F714:G714"/>
    <mergeCell ref="F715:G715"/>
    <mergeCell ref="F716:G716"/>
    <mergeCell ref="F717:G717"/>
    <mergeCell ref="C718:D718"/>
    <mergeCell ref="F718:G718"/>
    <mergeCell ref="C719:D719"/>
    <mergeCell ref="F719:G719"/>
    <mergeCell ref="E721:K721"/>
    <mergeCell ref="A728:B728"/>
    <mergeCell ref="C728:D728"/>
    <mergeCell ref="F728:G728"/>
    <mergeCell ref="H728:I728"/>
    <mergeCell ref="J728:K728"/>
    <mergeCell ref="H725:H726"/>
    <mergeCell ref="I725:I726"/>
    <mergeCell ref="J725:J726"/>
    <mergeCell ref="K725:K726"/>
    <mergeCell ref="J713:K718"/>
    <mergeCell ref="F693:G693"/>
    <mergeCell ref="J693:K693"/>
    <mergeCell ref="F694:G694"/>
    <mergeCell ref="J694:K694"/>
    <mergeCell ref="F695:G695"/>
    <mergeCell ref="F696:G696"/>
    <mergeCell ref="F697:G697"/>
    <mergeCell ref="F698:G698"/>
    <mergeCell ref="F699:G699"/>
    <mergeCell ref="C700:D700"/>
    <mergeCell ref="F700:G700"/>
    <mergeCell ref="C701:D701"/>
    <mergeCell ref="F701:G701"/>
    <mergeCell ref="E703:K703"/>
    <mergeCell ref="A710:B710"/>
    <mergeCell ref="C710:D710"/>
    <mergeCell ref="F710:G710"/>
    <mergeCell ref="H710:I710"/>
    <mergeCell ref="J710:K710"/>
    <mergeCell ref="H707:H708"/>
    <mergeCell ref="I707:I708"/>
    <mergeCell ref="J707:J708"/>
    <mergeCell ref="K707:K708"/>
    <mergeCell ref="J695:K700"/>
    <mergeCell ref="F675:G675"/>
    <mergeCell ref="J675:K675"/>
    <mergeCell ref="F676:G676"/>
    <mergeCell ref="J676:K676"/>
    <mergeCell ref="F677:G677"/>
    <mergeCell ref="F678:G678"/>
    <mergeCell ref="F679:G679"/>
    <mergeCell ref="F680:G680"/>
    <mergeCell ref="F681:G681"/>
    <mergeCell ref="C682:D682"/>
    <mergeCell ref="F682:G682"/>
    <mergeCell ref="C683:D683"/>
    <mergeCell ref="F683:G683"/>
    <mergeCell ref="E685:K685"/>
    <mergeCell ref="A692:B692"/>
    <mergeCell ref="C692:D692"/>
    <mergeCell ref="F692:G692"/>
    <mergeCell ref="H692:I692"/>
    <mergeCell ref="J692:K692"/>
    <mergeCell ref="H689:H690"/>
    <mergeCell ref="I689:I690"/>
    <mergeCell ref="J689:J690"/>
    <mergeCell ref="K689:K690"/>
    <mergeCell ref="J677:K682"/>
    <mergeCell ref="F657:G657"/>
    <mergeCell ref="J657:K657"/>
    <mergeCell ref="F658:G658"/>
    <mergeCell ref="J658:K658"/>
    <mergeCell ref="F659:G659"/>
    <mergeCell ref="F660:G660"/>
    <mergeCell ref="F661:G661"/>
    <mergeCell ref="F662:G662"/>
    <mergeCell ref="F663:G663"/>
    <mergeCell ref="C664:D664"/>
    <mergeCell ref="F664:G664"/>
    <mergeCell ref="C665:D665"/>
    <mergeCell ref="F665:G665"/>
    <mergeCell ref="E667:K667"/>
    <mergeCell ref="A674:B674"/>
    <mergeCell ref="C674:D674"/>
    <mergeCell ref="F674:G674"/>
    <mergeCell ref="H674:I674"/>
    <mergeCell ref="J674:K674"/>
    <mergeCell ref="H671:H672"/>
    <mergeCell ref="I671:I672"/>
    <mergeCell ref="J671:J672"/>
    <mergeCell ref="K671:K672"/>
    <mergeCell ref="J659:K664"/>
    <mergeCell ref="F639:G639"/>
    <mergeCell ref="J639:K639"/>
    <mergeCell ref="F640:G640"/>
    <mergeCell ref="J640:K640"/>
    <mergeCell ref="F641:G641"/>
    <mergeCell ref="F642:G642"/>
    <mergeCell ref="F643:G643"/>
    <mergeCell ref="F644:G644"/>
    <mergeCell ref="F645:G645"/>
    <mergeCell ref="C646:D646"/>
    <mergeCell ref="F646:G646"/>
    <mergeCell ref="C647:D647"/>
    <mergeCell ref="F647:G647"/>
    <mergeCell ref="E649:K649"/>
    <mergeCell ref="A656:B656"/>
    <mergeCell ref="C656:D656"/>
    <mergeCell ref="F656:G656"/>
    <mergeCell ref="H656:I656"/>
    <mergeCell ref="J656:K656"/>
    <mergeCell ref="H653:H654"/>
    <mergeCell ref="I653:I654"/>
    <mergeCell ref="J653:J654"/>
    <mergeCell ref="K653:K654"/>
    <mergeCell ref="J641:K646"/>
    <mergeCell ref="F621:G621"/>
    <mergeCell ref="J621:K621"/>
    <mergeCell ref="F622:G622"/>
    <mergeCell ref="J622:K622"/>
    <mergeCell ref="F623:G623"/>
    <mergeCell ref="F624:G624"/>
    <mergeCell ref="F625:G625"/>
    <mergeCell ref="F626:G626"/>
    <mergeCell ref="F627:G627"/>
    <mergeCell ref="C628:D628"/>
    <mergeCell ref="F628:G628"/>
    <mergeCell ref="C629:D629"/>
    <mergeCell ref="F629:G629"/>
    <mergeCell ref="E631:K631"/>
    <mergeCell ref="A638:B638"/>
    <mergeCell ref="C638:D638"/>
    <mergeCell ref="F638:G638"/>
    <mergeCell ref="H638:I638"/>
    <mergeCell ref="J638:K638"/>
    <mergeCell ref="H635:H636"/>
    <mergeCell ref="I635:I636"/>
    <mergeCell ref="J635:J636"/>
    <mergeCell ref="K635:K636"/>
    <mergeCell ref="J623:K628"/>
    <mergeCell ref="F603:G603"/>
    <mergeCell ref="J603:K603"/>
    <mergeCell ref="F604:G604"/>
    <mergeCell ref="J604:K604"/>
    <mergeCell ref="F605:G605"/>
    <mergeCell ref="F606:G606"/>
    <mergeCell ref="F607:G607"/>
    <mergeCell ref="F608:G608"/>
    <mergeCell ref="F609:G609"/>
    <mergeCell ref="C610:D610"/>
    <mergeCell ref="F610:G610"/>
    <mergeCell ref="C611:D611"/>
    <mergeCell ref="F611:G611"/>
    <mergeCell ref="E613:K613"/>
    <mergeCell ref="A620:B620"/>
    <mergeCell ref="C620:D620"/>
    <mergeCell ref="F620:G620"/>
    <mergeCell ref="H620:I620"/>
    <mergeCell ref="J620:K620"/>
    <mergeCell ref="H617:H618"/>
    <mergeCell ref="I617:I618"/>
    <mergeCell ref="J617:J618"/>
    <mergeCell ref="K617:K618"/>
    <mergeCell ref="J605:K610"/>
    <mergeCell ref="F585:G585"/>
    <mergeCell ref="J585:K585"/>
    <mergeCell ref="F586:G586"/>
    <mergeCell ref="J586:K586"/>
    <mergeCell ref="F587:G587"/>
    <mergeCell ref="F588:G588"/>
    <mergeCell ref="F589:G589"/>
    <mergeCell ref="F590:G590"/>
    <mergeCell ref="F591:G591"/>
    <mergeCell ref="C592:D592"/>
    <mergeCell ref="F592:G592"/>
    <mergeCell ref="C593:D593"/>
    <mergeCell ref="F593:G593"/>
    <mergeCell ref="E595:K595"/>
    <mergeCell ref="A602:B602"/>
    <mergeCell ref="C602:D602"/>
    <mergeCell ref="F602:G602"/>
    <mergeCell ref="H602:I602"/>
    <mergeCell ref="J602:K602"/>
    <mergeCell ref="H599:H600"/>
    <mergeCell ref="I599:I600"/>
    <mergeCell ref="J599:J600"/>
    <mergeCell ref="K599:K600"/>
    <mergeCell ref="J587:K592"/>
    <mergeCell ref="F567:G567"/>
    <mergeCell ref="J567:K567"/>
    <mergeCell ref="F568:G568"/>
    <mergeCell ref="J568:K568"/>
    <mergeCell ref="F569:G569"/>
    <mergeCell ref="F570:G570"/>
    <mergeCell ref="F571:G571"/>
    <mergeCell ref="F572:G572"/>
    <mergeCell ref="F573:G573"/>
    <mergeCell ref="C574:D574"/>
    <mergeCell ref="F574:G574"/>
    <mergeCell ref="C575:D575"/>
    <mergeCell ref="F575:G575"/>
    <mergeCell ref="E577:K577"/>
    <mergeCell ref="A584:B584"/>
    <mergeCell ref="C584:D584"/>
    <mergeCell ref="F584:G584"/>
    <mergeCell ref="H584:I584"/>
    <mergeCell ref="J584:K584"/>
    <mergeCell ref="H581:H582"/>
    <mergeCell ref="I581:I582"/>
    <mergeCell ref="J581:J582"/>
    <mergeCell ref="K581:K582"/>
    <mergeCell ref="J569:K574"/>
    <mergeCell ref="F549:G549"/>
    <mergeCell ref="J549:K549"/>
    <mergeCell ref="F550:G550"/>
    <mergeCell ref="J550:K550"/>
    <mergeCell ref="F551:G551"/>
    <mergeCell ref="F552:G552"/>
    <mergeCell ref="F553:G553"/>
    <mergeCell ref="F554:G554"/>
    <mergeCell ref="F555:G555"/>
    <mergeCell ref="C556:D556"/>
    <mergeCell ref="F556:G556"/>
    <mergeCell ref="C557:D557"/>
    <mergeCell ref="F557:G557"/>
    <mergeCell ref="E559:K559"/>
    <mergeCell ref="A566:B566"/>
    <mergeCell ref="C566:D566"/>
    <mergeCell ref="F566:G566"/>
    <mergeCell ref="H566:I566"/>
    <mergeCell ref="J566:K566"/>
    <mergeCell ref="H563:H564"/>
    <mergeCell ref="I563:I564"/>
    <mergeCell ref="J563:J564"/>
    <mergeCell ref="K563:K564"/>
    <mergeCell ref="J551:K556"/>
    <mergeCell ref="F531:G531"/>
    <mergeCell ref="J531:K531"/>
    <mergeCell ref="F532:G532"/>
    <mergeCell ref="J532:K532"/>
    <mergeCell ref="F533:G533"/>
    <mergeCell ref="F534:G534"/>
    <mergeCell ref="F535:G535"/>
    <mergeCell ref="F536:G536"/>
    <mergeCell ref="F537:G537"/>
    <mergeCell ref="C538:D538"/>
    <mergeCell ref="F538:G538"/>
    <mergeCell ref="C539:D539"/>
    <mergeCell ref="F539:G539"/>
    <mergeCell ref="E541:K541"/>
    <mergeCell ref="A548:B548"/>
    <mergeCell ref="C548:D548"/>
    <mergeCell ref="F548:G548"/>
    <mergeCell ref="H548:I548"/>
    <mergeCell ref="J548:K548"/>
    <mergeCell ref="H545:H546"/>
    <mergeCell ref="I545:I546"/>
    <mergeCell ref="J545:J546"/>
    <mergeCell ref="K545:K546"/>
    <mergeCell ref="J533:K538"/>
    <mergeCell ref="F513:G513"/>
    <mergeCell ref="J513:K513"/>
    <mergeCell ref="F514:G514"/>
    <mergeCell ref="J514:K514"/>
    <mergeCell ref="F515:G515"/>
    <mergeCell ref="F516:G516"/>
    <mergeCell ref="F517:G517"/>
    <mergeCell ref="F518:G518"/>
    <mergeCell ref="F519:G519"/>
    <mergeCell ref="C520:D520"/>
    <mergeCell ref="F520:G520"/>
    <mergeCell ref="C521:D521"/>
    <mergeCell ref="F521:G521"/>
    <mergeCell ref="E523:K523"/>
    <mergeCell ref="A530:B530"/>
    <mergeCell ref="C530:D530"/>
    <mergeCell ref="F530:G530"/>
    <mergeCell ref="H530:I530"/>
    <mergeCell ref="J530:K530"/>
    <mergeCell ref="H527:H528"/>
    <mergeCell ref="I527:I528"/>
    <mergeCell ref="J527:J528"/>
    <mergeCell ref="K527:K528"/>
    <mergeCell ref="J515:K520"/>
    <mergeCell ref="F495:G495"/>
    <mergeCell ref="J495:K495"/>
    <mergeCell ref="F496:G496"/>
    <mergeCell ref="J496:K496"/>
    <mergeCell ref="F497:G497"/>
    <mergeCell ref="F498:G498"/>
    <mergeCell ref="F499:G499"/>
    <mergeCell ref="F500:G500"/>
    <mergeCell ref="F501:G501"/>
    <mergeCell ref="C502:D502"/>
    <mergeCell ref="F502:G502"/>
    <mergeCell ref="C503:D503"/>
    <mergeCell ref="F503:G503"/>
    <mergeCell ref="E505:K505"/>
    <mergeCell ref="A512:B512"/>
    <mergeCell ref="C512:D512"/>
    <mergeCell ref="F512:G512"/>
    <mergeCell ref="H512:I512"/>
    <mergeCell ref="J512:K512"/>
    <mergeCell ref="H509:H510"/>
    <mergeCell ref="I509:I510"/>
    <mergeCell ref="J509:J510"/>
    <mergeCell ref="K509:K510"/>
    <mergeCell ref="J497:K502"/>
    <mergeCell ref="F477:G477"/>
    <mergeCell ref="J477:K477"/>
    <mergeCell ref="F478:G478"/>
    <mergeCell ref="J478:K478"/>
    <mergeCell ref="F479:G479"/>
    <mergeCell ref="F480:G480"/>
    <mergeCell ref="F481:G481"/>
    <mergeCell ref="F482:G482"/>
    <mergeCell ref="F483:G483"/>
    <mergeCell ref="C484:D484"/>
    <mergeCell ref="F484:G484"/>
    <mergeCell ref="C485:D485"/>
    <mergeCell ref="F485:G485"/>
    <mergeCell ref="E487:K487"/>
    <mergeCell ref="A494:B494"/>
    <mergeCell ref="C494:D494"/>
    <mergeCell ref="F494:G494"/>
    <mergeCell ref="H494:I494"/>
    <mergeCell ref="J494:K494"/>
    <mergeCell ref="H491:H492"/>
    <mergeCell ref="I491:I492"/>
    <mergeCell ref="J491:J492"/>
    <mergeCell ref="K491:K492"/>
    <mergeCell ref="J479:K484"/>
    <mergeCell ref="F459:G459"/>
    <mergeCell ref="J459:K459"/>
    <mergeCell ref="F460:G460"/>
    <mergeCell ref="J460:K460"/>
    <mergeCell ref="F461:G461"/>
    <mergeCell ref="F462:G462"/>
    <mergeCell ref="F463:G463"/>
    <mergeCell ref="F464:G464"/>
    <mergeCell ref="F465:G465"/>
    <mergeCell ref="C466:D466"/>
    <mergeCell ref="F466:G466"/>
    <mergeCell ref="C467:D467"/>
    <mergeCell ref="F467:G467"/>
    <mergeCell ref="E469:K469"/>
    <mergeCell ref="A476:B476"/>
    <mergeCell ref="C476:D476"/>
    <mergeCell ref="F476:G476"/>
    <mergeCell ref="H476:I476"/>
    <mergeCell ref="J476:K476"/>
    <mergeCell ref="H473:H474"/>
    <mergeCell ref="I473:I474"/>
    <mergeCell ref="J473:J474"/>
    <mergeCell ref="K473:K474"/>
    <mergeCell ref="J461:K466"/>
    <mergeCell ref="F441:G441"/>
    <mergeCell ref="J441:K441"/>
    <mergeCell ref="F442:G442"/>
    <mergeCell ref="J442:K442"/>
    <mergeCell ref="F443:G443"/>
    <mergeCell ref="F444:G444"/>
    <mergeCell ref="F445:G445"/>
    <mergeCell ref="F446:G446"/>
    <mergeCell ref="F447:G447"/>
    <mergeCell ref="C448:D448"/>
    <mergeCell ref="F448:G448"/>
    <mergeCell ref="C449:D449"/>
    <mergeCell ref="F449:G449"/>
    <mergeCell ref="E451:K451"/>
    <mergeCell ref="A458:B458"/>
    <mergeCell ref="C458:D458"/>
    <mergeCell ref="F458:G458"/>
    <mergeCell ref="H458:I458"/>
    <mergeCell ref="J458:K458"/>
    <mergeCell ref="H455:H456"/>
    <mergeCell ref="I455:I456"/>
    <mergeCell ref="J455:J456"/>
    <mergeCell ref="K455:K456"/>
    <mergeCell ref="J443:K448"/>
    <mergeCell ref="F423:G423"/>
    <mergeCell ref="J423:K423"/>
    <mergeCell ref="F424:G424"/>
    <mergeCell ref="J424:K424"/>
    <mergeCell ref="F425:G425"/>
    <mergeCell ref="F426:G426"/>
    <mergeCell ref="F427:G427"/>
    <mergeCell ref="F428:G428"/>
    <mergeCell ref="F429:G429"/>
    <mergeCell ref="C430:D430"/>
    <mergeCell ref="F430:G430"/>
    <mergeCell ref="C431:D431"/>
    <mergeCell ref="F431:G431"/>
    <mergeCell ref="E433:K433"/>
    <mergeCell ref="A440:B440"/>
    <mergeCell ref="C440:D440"/>
    <mergeCell ref="F440:G440"/>
    <mergeCell ref="H440:I440"/>
    <mergeCell ref="J440:K440"/>
    <mergeCell ref="H437:H438"/>
    <mergeCell ref="I437:I438"/>
    <mergeCell ref="J437:J438"/>
    <mergeCell ref="K437:K438"/>
    <mergeCell ref="J425:K430"/>
    <mergeCell ref="F405:G405"/>
    <mergeCell ref="J405:K405"/>
    <mergeCell ref="F406:G406"/>
    <mergeCell ref="J406:K406"/>
    <mergeCell ref="F407:G407"/>
    <mergeCell ref="F408:G408"/>
    <mergeCell ref="F409:G409"/>
    <mergeCell ref="F410:G410"/>
    <mergeCell ref="F411:G411"/>
    <mergeCell ref="C412:D412"/>
    <mergeCell ref="F412:G412"/>
    <mergeCell ref="C413:D413"/>
    <mergeCell ref="F413:G413"/>
    <mergeCell ref="E415:K415"/>
    <mergeCell ref="A422:B422"/>
    <mergeCell ref="C422:D422"/>
    <mergeCell ref="F422:G422"/>
    <mergeCell ref="H422:I422"/>
    <mergeCell ref="J422:K422"/>
    <mergeCell ref="H419:H420"/>
    <mergeCell ref="I419:I420"/>
    <mergeCell ref="J419:J420"/>
    <mergeCell ref="K419:K420"/>
    <mergeCell ref="J407:K412"/>
    <mergeCell ref="F387:G387"/>
    <mergeCell ref="J387:K387"/>
    <mergeCell ref="F388:G388"/>
    <mergeCell ref="J388:K388"/>
    <mergeCell ref="F389:G389"/>
    <mergeCell ref="F390:G390"/>
    <mergeCell ref="F391:G391"/>
    <mergeCell ref="F392:G392"/>
    <mergeCell ref="F393:G393"/>
    <mergeCell ref="C394:D394"/>
    <mergeCell ref="F394:G394"/>
    <mergeCell ref="C395:D395"/>
    <mergeCell ref="F395:G395"/>
    <mergeCell ref="E397:K397"/>
    <mergeCell ref="A404:B404"/>
    <mergeCell ref="C404:D404"/>
    <mergeCell ref="F404:G404"/>
    <mergeCell ref="H404:I404"/>
    <mergeCell ref="J404:K404"/>
    <mergeCell ref="H401:H402"/>
    <mergeCell ref="I401:I402"/>
    <mergeCell ref="J401:J402"/>
    <mergeCell ref="K401:K402"/>
    <mergeCell ref="J389:K394"/>
    <mergeCell ref="F369:G369"/>
    <mergeCell ref="J369:K369"/>
    <mergeCell ref="F370:G370"/>
    <mergeCell ref="J370:K370"/>
    <mergeCell ref="F371:G371"/>
    <mergeCell ref="F372:G372"/>
    <mergeCell ref="F373:G373"/>
    <mergeCell ref="F374:G374"/>
    <mergeCell ref="F375:G375"/>
    <mergeCell ref="C376:D376"/>
    <mergeCell ref="F376:G376"/>
    <mergeCell ref="C377:D377"/>
    <mergeCell ref="F377:G377"/>
    <mergeCell ref="E379:K379"/>
    <mergeCell ref="A386:B386"/>
    <mergeCell ref="C386:D386"/>
    <mergeCell ref="F386:G386"/>
    <mergeCell ref="H386:I386"/>
    <mergeCell ref="J386:K386"/>
    <mergeCell ref="H383:H384"/>
    <mergeCell ref="I383:I384"/>
    <mergeCell ref="J383:J384"/>
    <mergeCell ref="K383:K384"/>
    <mergeCell ref="J371:K376"/>
    <mergeCell ref="F351:G351"/>
    <mergeCell ref="J351:K351"/>
    <mergeCell ref="F352:G352"/>
    <mergeCell ref="J352:K352"/>
    <mergeCell ref="F353:G353"/>
    <mergeCell ref="F354:G354"/>
    <mergeCell ref="F355:G355"/>
    <mergeCell ref="F356:G356"/>
    <mergeCell ref="F357:G357"/>
    <mergeCell ref="C358:D358"/>
    <mergeCell ref="F358:G358"/>
    <mergeCell ref="C359:D359"/>
    <mergeCell ref="F359:G359"/>
    <mergeCell ref="E361:K361"/>
    <mergeCell ref="A368:B368"/>
    <mergeCell ref="C368:D368"/>
    <mergeCell ref="F368:G368"/>
    <mergeCell ref="H368:I368"/>
    <mergeCell ref="J368:K368"/>
    <mergeCell ref="H365:H366"/>
    <mergeCell ref="I365:I366"/>
    <mergeCell ref="J365:J366"/>
    <mergeCell ref="K365:K366"/>
    <mergeCell ref="J353:K358"/>
    <mergeCell ref="F333:G333"/>
    <mergeCell ref="J333:K333"/>
    <mergeCell ref="F334:G334"/>
    <mergeCell ref="J334:K334"/>
    <mergeCell ref="F335:G335"/>
    <mergeCell ref="F336:G336"/>
    <mergeCell ref="F337:G337"/>
    <mergeCell ref="F338:G338"/>
    <mergeCell ref="F339:G339"/>
    <mergeCell ref="C340:D340"/>
    <mergeCell ref="F340:G340"/>
    <mergeCell ref="C341:D341"/>
    <mergeCell ref="F341:G341"/>
    <mergeCell ref="E343:K343"/>
    <mergeCell ref="A350:B350"/>
    <mergeCell ref="C350:D350"/>
    <mergeCell ref="F350:G350"/>
    <mergeCell ref="H350:I350"/>
    <mergeCell ref="J350:K350"/>
    <mergeCell ref="H347:H348"/>
    <mergeCell ref="I347:I348"/>
    <mergeCell ref="J347:J348"/>
    <mergeCell ref="K347:K348"/>
    <mergeCell ref="J335:K340"/>
    <mergeCell ref="F315:G315"/>
    <mergeCell ref="J315:K315"/>
    <mergeCell ref="F316:G316"/>
    <mergeCell ref="J316:K316"/>
    <mergeCell ref="F317:G317"/>
    <mergeCell ref="F318:G318"/>
    <mergeCell ref="F319:G319"/>
    <mergeCell ref="F320:G320"/>
    <mergeCell ref="F321:G321"/>
    <mergeCell ref="C322:D322"/>
    <mergeCell ref="F322:G322"/>
    <mergeCell ref="C323:D323"/>
    <mergeCell ref="F323:G323"/>
    <mergeCell ref="E325:K325"/>
    <mergeCell ref="A332:B332"/>
    <mergeCell ref="C332:D332"/>
    <mergeCell ref="F332:G332"/>
    <mergeCell ref="H332:I332"/>
    <mergeCell ref="J332:K332"/>
    <mergeCell ref="I329:I330"/>
    <mergeCell ref="J329:J330"/>
    <mergeCell ref="K329:K330"/>
    <mergeCell ref="J317:K322"/>
    <mergeCell ref="H329:H330"/>
    <mergeCell ref="F297:G297"/>
    <mergeCell ref="J297:K297"/>
    <mergeCell ref="F298:G298"/>
    <mergeCell ref="J298:K298"/>
    <mergeCell ref="F299:G299"/>
    <mergeCell ref="F300:G300"/>
    <mergeCell ref="F301:G301"/>
    <mergeCell ref="F302:G302"/>
    <mergeCell ref="F303:G303"/>
    <mergeCell ref="C304:D304"/>
    <mergeCell ref="F304:G304"/>
    <mergeCell ref="C305:D305"/>
    <mergeCell ref="F305:G305"/>
    <mergeCell ref="E307:K307"/>
    <mergeCell ref="A314:B314"/>
    <mergeCell ref="C314:D314"/>
    <mergeCell ref="F314:G314"/>
    <mergeCell ref="H314:I314"/>
    <mergeCell ref="J314:K314"/>
    <mergeCell ref="I311:I312"/>
    <mergeCell ref="J311:J312"/>
    <mergeCell ref="K311:K312"/>
    <mergeCell ref="J299:K304"/>
    <mergeCell ref="F279:G279"/>
    <mergeCell ref="J279:K279"/>
    <mergeCell ref="F280:G280"/>
    <mergeCell ref="J280:K280"/>
    <mergeCell ref="F281:G281"/>
    <mergeCell ref="F282:G282"/>
    <mergeCell ref="F283:G283"/>
    <mergeCell ref="F284:G284"/>
    <mergeCell ref="F285:G285"/>
    <mergeCell ref="C286:D286"/>
    <mergeCell ref="F286:G286"/>
    <mergeCell ref="C287:D287"/>
    <mergeCell ref="F287:G287"/>
    <mergeCell ref="E289:K289"/>
    <mergeCell ref="A296:B296"/>
    <mergeCell ref="C296:D296"/>
    <mergeCell ref="F296:G296"/>
    <mergeCell ref="H296:I296"/>
    <mergeCell ref="J296:K296"/>
    <mergeCell ref="I293:I294"/>
    <mergeCell ref="J293:J294"/>
    <mergeCell ref="K293:K294"/>
    <mergeCell ref="J281:K286"/>
    <mergeCell ref="F261:G261"/>
    <mergeCell ref="J261:K261"/>
    <mergeCell ref="F262:G262"/>
    <mergeCell ref="J262:K262"/>
    <mergeCell ref="F263:G263"/>
    <mergeCell ref="F264:G264"/>
    <mergeCell ref="F265:G265"/>
    <mergeCell ref="F266:G266"/>
    <mergeCell ref="F267:G267"/>
    <mergeCell ref="C268:D268"/>
    <mergeCell ref="F268:G268"/>
    <mergeCell ref="C269:D269"/>
    <mergeCell ref="F269:G269"/>
    <mergeCell ref="E271:K271"/>
    <mergeCell ref="A278:B278"/>
    <mergeCell ref="C278:D278"/>
    <mergeCell ref="F278:G278"/>
    <mergeCell ref="H278:I278"/>
    <mergeCell ref="J278:K278"/>
    <mergeCell ref="I275:I276"/>
    <mergeCell ref="J275:J276"/>
    <mergeCell ref="K275:K276"/>
    <mergeCell ref="J263:K268"/>
    <mergeCell ref="F243:G243"/>
    <mergeCell ref="J243:K243"/>
    <mergeCell ref="F244:G244"/>
    <mergeCell ref="J244:K244"/>
    <mergeCell ref="F245:G245"/>
    <mergeCell ref="F246:G246"/>
    <mergeCell ref="F247:G247"/>
    <mergeCell ref="F248:G248"/>
    <mergeCell ref="F249:G249"/>
    <mergeCell ref="C250:D250"/>
    <mergeCell ref="F250:G250"/>
    <mergeCell ref="C251:D251"/>
    <mergeCell ref="F251:G251"/>
    <mergeCell ref="E253:K253"/>
    <mergeCell ref="A260:B260"/>
    <mergeCell ref="C260:D260"/>
    <mergeCell ref="F260:G260"/>
    <mergeCell ref="H260:I260"/>
    <mergeCell ref="J260:K260"/>
    <mergeCell ref="I257:I258"/>
    <mergeCell ref="J257:J258"/>
    <mergeCell ref="K257:K258"/>
    <mergeCell ref="J245:K250"/>
    <mergeCell ref="F225:G225"/>
    <mergeCell ref="J225:K225"/>
    <mergeCell ref="F226:G226"/>
    <mergeCell ref="J226:K226"/>
    <mergeCell ref="F227:G227"/>
    <mergeCell ref="F228:G228"/>
    <mergeCell ref="F229:G229"/>
    <mergeCell ref="F230:G230"/>
    <mergeCell ref="F231:G231"/>
    <mergeCell ref="C232:D232"/>
    <mergeCell ref="F232:G232"/>
    <mergeCell ref="C233:D233"/>
    <mergeCell ref="F233:G233"/>
    <mergeCell ref="E235:K235"/>
    <mergeCell ref="A242:B242"/>
    <mergeCell ref="C242:D242"/>
    <mergeCell ref="F242:G242"/>
    <mergeCell ref="H242:I242"/>
    <mergeCell ref="J242:K242"/>
    <mergeCell ref="I239:I240"/>
    <mergeCell ref="J239:J240"/>
    <mergeCell ref="K239:K240"/>
    <mergeCell ref="J227:K232"/>
    <mergeCell ref="F207:G207"/>
    <mergeCell ref="J207:K207"/>
    <mergeCell ref="F208:G208"/>
    <mergeCell ref="J208:K208"/>
    <mergeCell ref="F209:G209"/>
    <mergeCell ref="F210:G210"/>
    <mergeCell ref="F211:G211"/>
    <mergeCell ref="F212:G212"/>
    <mergeCell ref="F213:G213"/>
    <mergeCell ref="C214:D214"/>
    <mergeCell ref="F214:G214"/>
    <mergeCell ref="C215:D215"/>
    <mergeCell ref="F215:G215"/>
    <mergeCell ref="E217:K217"/>
    <mergeCell ref="A224:B224"/>
    <mergeCell ref="C224:D224"/>
    <mergeCell ref="F224:G224"/>
    <mergeCell ref="H224:I224"/>
    <mergeCell ref="J224:K224"/>
    <mergeCell ref="I221:I222"/>
    <mergeCell ref="J221:J222"/>
    <mergeCell ref="K221:K222"/>
    <mergeCell ref="J209:K214"/>
    <mergeCell ref="F189:G189"/>
    <mergeCell ref="J189:K189"/>
    <mergeCell ref="F190:G190"/>
    <mergeCell ref="J190:K190"/>
    <mergeCell ref="F191:G191"/>
    <mergeCell ref="F192:G192"/>
    <mergeCell ref="F193:G193"/>
    <mergeCell ref="F194:G194"/>
    <mergeCell ref="F195:G195"/>
    <mergeCell ref="C196:D196"/>
    <mergeCell ref="F196:G196"/>
    <mergeCell ref="C197:D197"/>
    <mergeCell ref="F197:G197"/>
    <mergeCell ref="E199:K199"/>
    <mergeCell ref="A206:B206"/>
    <mergeCell ref="C206:D206"/>
    <mergeCell ref="F206:G206"/>
    <mergeCell ref="H206:I206"/>
    <mergeCell ref="J206:K206"/>
    <mergeCell ref="I203:I204"/>
    <mergeCell ref="J203:J204"/>
    <mergeCell ref="K203:K204"/>
    <mergeCell ref="J191:K196"/>
    <mergeCell ref="F171:G171"/>
    <mergeCell ref="J171:K171"/>
    <mergeCell ref="F172:G172"/>
    <mergeCell ref="J172:K172"/>
    <mergeCell ref="F173:G173"/>
    <mergeCell ref="F174:G174"/>
    <mergeCell ref="F175:G175"/>
    <mergeCell ref="F176:G176"/>
    <mergeCell ref="F177:G177"/>
    <mergeCell ref="C178:D178"/>
    <mergeCell ref="F178:G178"/>
    <mergeCell ref="C179:D179"/>
    <mergeCell ref="F179:G179"/>
    <mergeCell ref="E181:K181"/>
    <mergeCell ref="A188:B188"/>
    <mergeCell ref="C188:D188"/>
    <mergeCell ref="F188:G188"/>
    <mergeCell ref="H188:I188"/>
    <mergeCell ref="J188:K188"/>
    <mergeCell ref="I185:I186"/>
    <mergeCell ref="J185:J186"/>
    <mergeCell ref="K185:K186"/>
    <mergeCell ref="J173:K178"/>
    <mergeCell ref="F153:G153"/>
    <mergeCell ref="J153:K153"/>
    <mergeCell ref="F154:G154"/>
    <mergeCell ref="J154:K154"/>
    <mergeCell ref="F155:G155"/>
    <mergeCell ref="F156:G156"/>
    <mergeCell ref="F157:G157"/>
    <mergeCell ref="F158:G158"/>
    <mergeCell ref="F159:G159"/>
    <mergeCell ref="C160:D160"/>
    <mergeCell ref="F160:G160"/>
    <mergeCell ref="C161:D161"/>
    <mergeCell ref="F161:G161"/>
    <mergeCell ref="E163:K163"/>
    <mergeCell ref="A170:B170"/>
    <mergeCell ref="C170:D170"/>
    <mergeCell ref="F170:G170"/>
    <mergeCell ref="H170:I170"/>
    <mergeCell ref="J170:K170"/>
    <mergeCell ref="I167:I168"/>
    <mergeCell ref="J167:J168"/>
    <mergeCell ref="K167:K168"/>
    <mergeCell ref="J155:K160"/>
    <mergeCell ref="F135:G135"/>
    <mergeCell ref="J135:K135"/>
    <mergeCell ref="F136:G136"/>
    <mergeCell ref="J136:K136"/>
    <mergeCell ref="F137:G137"/>
    <mergeCell ref="F138:G138"/>
    <mergeCell ref="F139:G139"/>
    <mergeCell ref="F140:G140"/>
    <mergeCell ref="F141:G141"/>
    <mergeCell ref="C142:D142"/>
    <mergeCell ref="F142:G142"/>
    <mergeCell ref="C143:D143"/>
    <mergeCell ref="F143:G143"/>
    <mergeCell ref="E145:K145"/>
    <mergeCell ref="A152:B152"/>
    <mergeCell ref="C152:D152"/>
    <mergeCell ref="F152:G152"/>
    <mergeCell ref="H152:I152"/>
    <mergeCell ref="J152:K152"/>
    <mergeCell ref="I149:I150"/>
    <mergeCell ref="J149:J150"/>
    <mergeCell ref="K149:K150"/>
    <mergeCell ref="J137:K142"/>
    <mergeCell ref="F117:G117"/>
    <mergeCell ref="J117:K117"/>
    <mergeCell ref="F118:G118"/>
    <mergeCell ref="J118:K118"/>
    <mergeCell ref="F119:G119"/>
    <mergeCell ref="F120:G120"/>
    <mergeCell ref="F121:G121"/>
    <mergeCell ref="F122:G122"/>
    <mergeCell ref="F123:G123"/>
    <mergeCell ref="C124:D124"/>
    <mergeCell ref="F124:G124"/>
    <mergeCell ref="C125:D125"/>
    <mergeCell ref="F125:G125"/>
    <mergeCell ref="E127:K127"/>
    <mergeCell ref="A134:B134"/>
    <mergeCell ref="C134:D134"/>
    <mergeCell ref="F134:G134"/>
    <mergeCell ref="H134:I134"/>
    <mergeCell ref="J134:K134"/>
    <mergeCell ref="I131:I132"/>
    <mergeCell ref="J131:J132"/>
    <mergeCell ref="K131:K132"/>
    <mergeCell ref="J119:K124"/>
    <mergeCell ref="F100:G100"/>
    <mergeCell ref="J100:K100"/>
    <mergeCell ref="F101:G101"/>
    <mergeCell ref="F102:G102"/>
    <mergeCell ref="F103:G103"/>
    <mergeCell ref="F104:G104"/>
    <mergeCell ref="F105:G105"/>
    <mergeCell ref="C106:D106"/>
    <mergeCell ref="F106:G106"/>
    <mergeCell ref="C107:D107"/>
    <mergeCell ref="F107:G107"/>
    <mergeCell ref="E109:K109"/>
    <mergeCell ref="A116:B116"/>
    <mergeCell ref="C116:D116"/>
    <mergeCell ref="F116:G116"/>
    <mergeCell ref="H116:I116"/>
    <mergeCell ref="J116:K116"/>
    <mergeCell ref="I113:I114"/>
    <mergeCell ref="J113:J114"/>
    <mergeCell ref="K113:K114"/>
    <mergeCell ref="J101:K106"/>
    <mergeCell ref="F83:G83"/>
    <mergeCell ref="F84:G84"/>
    <mergeCell ref="F85:G85"/>
    <mergeCell ref="F86:G86"/>
    <mergeCell ref="F87:G87"/>
    <mergeCell ref="C88:D88"/>
    <mergeCell ref="F88:G88"/>
    <mergeCell ref="C89:D89"/>
    <mergeCell ref="F89:G89"/>
    <mergeCell ref="E91:K91"/>
    <mergeCell ref="A98:B98"/>
    <mergeCell ref="C98:D98"/>
    <mergeCell ref="F98:G98"/>
    <mergeCell ref="H98:I98"/>
    <mergeCell ref="J98:K98"/>
    <mergeCell ref="F99:G99"/>
    <mergeCell ref="J99:K99"/>
    <mergeCell ref="I95:I96"/>
    <mergeCell ref="J95:J96"/>
    <mergeCell ref="K95:K96"/>
    <mergeCell ref="J83:K88"/>
    <mergeCell ref="F66:G66"/>
    <mergeCell ref="F67:G67"/>
    <mergeCell ref="F68:G68"/>
    <mergeCell ref="F69:G69"/>
    <mergeCell ref="C70:D70"/>
    <mergeCell ref="F70:G70"/>
    <mergeCell ref="C71:D71"/>
    <mergeCell ref="F71:G71"/>
    <mergeCell ref="E73:K73"/>
    <mergeCell ref="A80:B80"/>
    <mergeCell ref="C80:D80"/>
    <mergeCell ref="F80:G80"/>
    <mergeCell ref="H80:I80"/>
    <mergeCell ref="J80:K80"/>
    <mergeCell ref="F81:G81"/>
    <mergeCell ref="J81:K81"/>
    <mergeCell ref="F82:G82"/>
    <mergeCell ref="J82:K82"/>
    <mergeCell ref="I77:I78"/>
    <mergeCell ref="J77:J78"/>
    <mergeCell ref="K77:K78"/>
    <mergeCell ref="J65:K70"/>
    <mergeCell ref="F50:G50"/>
    <mergeCell ref="F51:G51"/>
    <mergeCell ref="C52:D52"/>
    <mergeCell ref="F52:G52"/>
    <mergeCell ref="C53:D53"/>
    <mergeCell ref="F53:G53"/>
    <mergeCell ref="E55:K55"/>
    <mergeCell ref="A62:B62"/>
    <mergeCell ref="C62:D62"/>
    <mergeCell ref="F62:G62"/>
    <mergeCell ref="H62:I62"/>
    <mergeCell ref="J62:K62"/>
    <mergeCell ref="F63:G63"/>
    <mergeCell ref="J63:K63"/>
    <mergeCell ref="F64:G64"/>
    <mergeCell ref="J64:K64"/>
    <mergeCell ref="F65:G65"/>
    <mergeCell ref="I59:I60"/>
    <mergeCell ref="J59:J60"/>
    <mergeCell ref="K59:K60"/>
    <mergeCell ref="J47:K52"/>
    <mergeCell ref="C34:D34"/>
    <mergeCell ref="F34:G34"/>
    <mergeCell ref="C35:D35"/>
    <mergeCell ref="F35:G35"/>
    <mergeCell ref="E37:K37"/>
    <mergeCell ref="A44:B44"/>
    <mergeCell ref="C44:D44"/>
    <mergeCell ref="F44:G44"/>
    <mergeCell ref="H44:I44"/>
    <mergeCell ref="J44:K44"/>
    <mergeCell ref="F45:G45"/>
    <mergeCell ref="J45:K45"/>
    <mergeCell ref="F46:G46"/>
    <mergeCell ref="J46:K46"/>
    <mergeCell ref="F47:G47"/>
    <mergeCell ref="F48:G48"/>
    <mergeCell ref="F49:G49"/>
    <mergeCell ref="I41:I42"/>
    <mergeCell ref="J41:J42"/>
    <mergeCell ref="K41:K42"/>
    <mergeCell ref="J29:K34"/>
    <mergeCell ref="C17:D17"/>
    <mergeCell ref="F17:G17"/>
    <mergeCell ref="E19:K19"/>
    <mergeCell ref="A26:B26"/>
    <mergeCell ref="C26:D26"/>
    <mergeCell ref="F26:G26"/>
    <mergeCell ref="H26:I26"/>
    <mergeCell ref="J26:K26"/>
    <mergeCell ref="F27:G27"/>
    <mergeCell ref="J27:K27"/>
    <mergeCell ref="F28:G28"/>
    <mergeCell ref="J28:K28"/>
    <mergeCell ref="F29:G29"/>
    <mergeCell ref="F30:G30"/>
    <mergeCell ref="F31:G31"/>
    <mergeCell ref="F32:G32"/>
    <mergeCell ref="F33:G33"/>
    <mergeCell ref="I23:I24"/>
    <mergeCell ref="J23:J24"/>
    <mergeCell ref="K23:K24"/>
    <mergeCell ref="E1:K1"/>
    <mergeCell ref="A8:B8"/>
    <mergeCell ref="C8:D8"/>
    <mergeCell ref="F8:G8"/>
    <mergeCell ref="H8:I8"/>
    <mergeCell ref="J8:K8"/>
    <mergeCell ref="F9:G9"/>
    <mergeCell ref="J9:K9"/>
    <mergeCell ref="F10:G10"/>
    <mergeCell ref="J10:K10"/>
    <mergeCell ref="F11:G11"/>
    <mergeCell ref="F12:G12"/>
    <mergeCell ref="F13:G13"/>
    <mergeCell ref="F14:G14"/>
    <mergeCell ref="F15:G15"/>
    <mergeCell ref="C16:D16"/>
    <mergeCell ref="F16:G16"/>
    <mergeCell ref="I5:I6"/>
    <mergeCell ref="J5:J6"/>
    <mergeCell ref="K5:K6"/>
    <mergeCell ref="J11:K16"/>
  </mergeCells>
  <conditionalFormatting sqref="A4">
    <cfRule type="duplicateValues" dxfId="165" priority="166"/>
  </conditionalFormatting>
  <conditionalFormatting sqref="A22">
    <cfRule type="duplicateValues" dxfId="164" priority="165"/>
  </conditionalFormatting>
  <conditionalFormatting sqref="A40">
    <cfRule type="duplicateValues" dxfId="163" priority="164"/>
  </conditionalFormatting>
  <conditionalFormatting sqref="A58">
    <cfRule type="duplicateValues" dxfId="162" priority="163"/>
  </conditionalFormatting>
  <conditionalFormatting sqref="A76">
    <cfRule type="duplicateValues" dxfId="161" priority="162"/>
  </conditionalFormatting>
  <conditionalFormatting sqref="R87">
    <cfRule type="duplicateValues" dxfId="160" priority="139"/>
  </conditionalFormatting>
  <conditionalFormatting sqref="A94">
    <cfRule type="duplicateValues" dxfId="159" priority="161"/>
  </conditionalFormatting>
  <conditionalFormatting sqref="A112">
    <cfRule type="duplicateValues" dxfId="158" priority="160"/>
  </conditionalFormatting>
  <conditionalFormatting sqref="R114">
    <cfRule type="duplicateValues" dxfId="157" priority="137"/>
    <cfRule type="duplicateValues" dxfId="156" priority="138"/>
  </conditionalFormatting>
  <conditionalFormatting sqref="A130">
    <cfRule type="duplicateValues" dxfId="155" priority="159"/>
  </conditionalFormatting>
  <conditionalFormatting sqref="R130">
    <cfRule type="duplicateValues" dxfId="154" priority="128"/>
    <cfRule type="duplicateValues" dxfId="153" priority="129"/>
    <cfRule type="duplicateValues" dxfId="152" priority="130"/>
    <cfRule type="duplicateValues" dxfId="151" priority="131"/>
    <cfRule type="duplicateValues" dxfId="150" priority="132"/>
    <cfRule type="duplicateValues" dxfId="149" priority="133"/>
    <cfRule type="duplicateValues" dxfId="148" priority="134"/>
  </conditionalFormatting>
  <conditionalFormatting sqref="A148">
    <cfRule type="duplicateValues" dxfId="147" priority="158"/>
  </conditionalFormatting>
  <conditionalFormatting sqref="A166">
    <cfRule type="duplicateValues" dxfId="146" priority="157"/>
  </conditionalFormatting>
  <conditionalFormatting sqref="A184">
    <cfRule type="duplicateValues" dxfId="145" priority="156"/>
  </conditionalFormatting>
  <conditionalFormatting sqref="A202">
    <cfRule type="duplicateValues" dxfId="144" priority="155"/>
  </conditionalFormatting>
  <conditionalFormatting sqref="A220">
    <cfRule type="duplicateValues" dxfId="143" priority="154"/>
  </conditionalFormatting>
  <conditionalFormatting sqref="A238">
    <cfRule type="duplicateValues" dxfId="142" priority="153"/>
  </conditionalFormatting>
  <conditionalFormatting sqref="A256">
    <cfRule type="duplicateValues" dxfId="141" priority="152"/>
  </conditionalFormatting>
  <conditionalFormatting sqref="A274">
    <cfRule type="duplicateValues" dxfId="140" priority="151"/>
  </conditionalFormatting>
  <conditionalFormatting sqref="A292">
    <cfRule type="duplicateValues" dxfId="139" priority="150"/>
  </conditionalFormatting>
  <conditionalFormatting sqref="A310">
    <cfRule type="duplicateValues" dxfId="138" priority="149"/>
  </conditionalFormatting>
  <conditionalFormatting sqref="A328">
    <cfRule type="duplicateValues" dxfId="137" priority="148"/>
  </conditionalFormatting>
  <conditionalFormatting sqref="A346">
    <cfRule type="duplicateValues" dxfId="136" priority="147"/>
  </conditionalFormatting>
  <conditionalFormatting sqref="A364">
    <cfRule type="duplicateValues" dxfId="135" priority="146"/>
  </conditionalFormatting>
  <conditionalFormatting sqref="A382">
    <cfRule type="duplicateValues" dxfId="134" priority="145"/>
  </conditionalFormatting>
  <conditionalFormatting sqref="A400">
    <cfRule type="duplicateValues" dxfId="133" priority="144"/>
  </conditionalFormatting>
  <conditionalFormatting sqref="A418">
    <cfRule type="duplicateValues" dxfId="132" priority="143"/>
  </conditionalFormatting>
  <conditionalFormatting sqref="A436">
    <cfRule type="duplicateValues" dxfId="131" priority="142"/>
  </conditionalFormatting>
  <conditionalFormatting sqref="A454">
    <cfRule type="duplicateValues" dxfId="130" priority="141"/>
  </conditionalFormatting>
  <conditionalFormatting sqref="A472">
    <cfRule type="duplicateValues" dxfId="129" priority="140"/>
  </conditionalFormatting>
  <conditionalFormatting sqref="A490">
    <cfRule type="duplicateValues" dxfId="128" priority="111"/>
  </conditionalFormatting>
  <conditionalFormatting sqref="A508">
    <cfRule type="duplicateValues" dxfId="127" priority="110"/>
  </conditionalFormatting>
  <conditionalFormatting sqref="A526">
    <cfRule type="duplicateValues" dxfId="126" priority="109"/>
  </conditionalFormatting>
  <conditionalFormatting sqref="A544">
    <cfRule type="duplicateValues" dxfId="125" priority="108"/>
  </conditionalFormatting>
  <conditionalFormatting sqref="A562">
    <cfRule type="duplicateValues" dxfId="124" priority="107"/>
  </conditionalFormatting>
  <conditionalFormatting sqref="A580">
    <cfRule type="duplicateValues" dxfId="123" priority="106"/>
  </conditionalFormatting>
  <conditionalFormatting sqref="A598">
    <cfRule type="duplicateValues" dxfId="122" priority="105"/>
  </conditionalFormatting>
  <conditionalFormatting sqref="A616">
    <cfRule type="duplicateValues" dxfId="121" priority="104"/>
  </conditionalFormatting>
  <conditionalFormatting sqref="A634">
    <cfRule type="duplicateValues" dxfId="120" priority="103"/>
  </conditionalFormatting>
  <conditionalFormatting sqref="A652">
    <cfRule type="duplicateValues" dxfId="119" priority="102"/>
  </conditionalFormatting>
  <conditionalFormatting sqref="A670">
    <cfRule type="duplicateValues" dxfId="118" priority="101"/>
  </conditionalFormatting>
  <conditionalFormatting sqref="A688">
    <cfRule type="duplicateValues" dxfId="117" priority="100"/>
  </conditionalFormatting>
  <conditionalFormatting sqref="A706">
    <cfRule type="duplicateValues" dxfId="116" priority="99"/>
  </conditionalFormatting>
  <conditionalFormatting sqref="A724">
    <cfRule type="duplicateValues" dxfId="115" priority="2"/>
  </conditionalFormatting>
  <conditionalFormatting sqref="A742">
    <cfRule type="duplicateValues" dxfId="114" priority="98"/>
  </conditionalFormatting>
  <conditionalFormatting sqref="A760">
    <cfRule type="duplicateValues" dxfId="113" priority="97"/>
  </conditionalFormatting>
  <conditionalFormatting sqref="A778">
    <cfRule type="duplicateValues" dxfId="112" priority="96"/>
  </conditionalFormatting>
  <conditionalFormatting sqref="A796">
    <cfRule type="duplicateValues" dxfId="111" priority="95"/>
  </conditionalFormatting>
  <conditionalFormatting sqref="A814">
    <cfRule type="duplicateValues" dxfId="110" priority="94"/>
  </conditionalFormatting>
  <conditionalFormatting sqref="A832">
    <cfRule type="duplicateValues" dxfId="109" priority="93"/>
  </conditionalFormatting>
  <conditionalFormatting sqref="A850">
    <cfRule type="duplicateValues" dxfId="108" priority="92"/>
  </conditionalFormatting>
  <conditionalFormatting sqref="A868">
    <cfRule type="duplicateValues" dxfId="107" priority="91"/>
  </conditionalFormatting>
  <conditionalFormatting sqref="A886">
    <cfRule type="duplicateValues" dxfId="106" priority="90"/>
  </conditionalFormatting>
  <conditionalFormatting sqref="A904">
    <cfRule type="duplicateValues" dxfId="105" priority="89"/>
  </conditionalFormatting>
  <conditionalFormatting sqref="A922">
    <cfRule type="duplicateValues" dxfId="104" priority="88"/>
  </conditionalFormatting>
  <conditionalFormatting sqref="A940">
    <cfRule type="duplicateValues" dxfId="103" priority="87"/>
  </conditionalFormatting>
  <conditionalFormatting sqref="A958">
    <cfRule type="duplicateValues" dxfId="102" priority="86"/>
  </conditionalFormatting>
  <conditionalFormatting sqref="A976">
    <cfRule type="duplicateValues" dxfId="101" priority="85"/>
  </conditionalFormatting>
  <conditionalFormatting sqref="A994">
    <cfRule type="duplicateValues" dxfId="100" priority="84"/>
  </conditionalFormatting>
  <conditionalFormatting sqref="A1012">
    <cfRule type="duplicateValues" dxfId="99" priority="83"/>
  </conditionalFormatting>
  <conditionalFormatting sqref="A1030">
    <cfRule type="duplicateValues" dxfId="98" priority="82"/>
  </conditionalFormatting>
  <conditionalFormatting sqref="A1048">
    <cfRule type="duplicateValues" dxfId="97" priority="81"/>
  </conditionalFormatting>
  <conditionalFormatting sqref="A1066">
    <cfRule type="duplicateValues" dxfId="96" priority="80"/>
  </conditionalFormatting>
  <conditionalFormatting sqref="A1084">
    <cfRule type="duplicateValues" dxfId="95" priority="79"/>
  </conditionalFormatting>
  <conditionalFormatting sqref="A1102">
    <cfRule type="duplicateValues" dxfId="94" priority="78"/>
  </conditionalFormatting>
  <conditionalFormatting sqref="A1120">
    <cfRule type="duplicateValues" dxfId="93" priority="77"/>
  </conditionalFormatting>
  <conditionalFormatting sqref="A1138">
    <cfRule type="duplicateValues" dxfId="92" priority="76"/>
  </conditionalFormatting>
  <conditionalFormatting sqref="A1156">
    <cfRule type="duplicateValues" dxfId="91" priority="75"/>
  </conditionalFormatting>
  <conditionalFormatting sqref="A1174">
    <cfRule type="duplicateValues" dxfId="90" priority="74"/>
  </conditionalFormatting>
  <conditionalFormatting sqref="A1192">
    <cfRule type="duplicateValues" dxfId="89" priority="73"/>
  </conditionalFormatting>
  <conditionalFormatting sqref="A1210">
    <cfRule type="duplicateValues" dxfId="88" priority="72"/>
  </conditionalFormatting>
  <conditionalFormatting sqref="A1228">
    <cfRule type="duplicateValues" dxfId="87" priority="71"/>
  </conditionalFormatting>
  <conditionalFormatting sqref="A1246">
    <cfRule type="duplicateValues" dxfId="86" priority="70"/>
  </conditionalFormatting>
  <conditionalFormatting sqref="A1264">
    <cfRule type="duplicateValues" dxfId="85" priority="69"/>
  </conditionalFormatting>
  <conditionalFormatting sqref="A1282">
    <cfRule type="duplicateValues" dxfId="84" priority="68"/>
  </conditionalFormatting>
  <conditionalFormatting sqref="A1300">
    <cfRule type="duplicateValues" dxfId="83" priority="67"/>
  </conditionalFormatting>
  <conditionalFormatting sqref="A1318">
    <cfRule type="duplicateValues" dxfId="82" priority="66"/>
  </conditionalFormatting>
  <conditionalFormatting sqref="A1336">
    <cfRule type="duplicateValues" dxfId="81" priority="65"/>
  </conditionalFormatting>
  <conditionalFormatting sqref="A1354">
    <cfRule type="duplicateValues" dxfId="80" priority="64"/>
  </conditionalFormatting>
  <conditionalFormatting sqref="A1372">
    <cfRule type="duplicateValues" dxfId="79" priority="63"/>
  </conditionalFormatting>
  <conditionalFormatting sqref="A1390">
    <cfRule type="duplicateValues" dxfId="78" priority="62"/>
  </conditionalFormatting>
  <conditionalFormatting sqref="A1408">
    <cfRule type="duplicateValues" dxfId="77" priority="61"/>
  </conditionalFormatting>
  <conditionalFormatting sqref="A1426">
    <cfRule type="duplicateValues" dxfId="76" priority="60"/>
  </conditionalFormatting>
  <conditionalFormatting sqref="A1444">
    <cfRule type="duplicateValues" dxfId="75" priority="59"/>
  </conditionalFormatting>
  <conditionalFormatting sqref="A1462">
    <cfRule type="duplicateValues" dxfId="74" priority="58"/>
  </conditionalFormatting>
  <conditionalFormatting sqref="A1480">
    <cfRule type="duplicateValues" dxfId="73" priority="57"/>
  </conditionalFormatting>
  <conditionalFormatting sqref="A1498">
    <cfRule type="duplicateValues" dxfId="72" priority="56"/>
  </conditionalFormatting>
  <conditionalFormatting sqref="A1516">
    <cfRule type="duplicateValues" dxfId="71" priority="55"/>
  </conditionalFormatting>
  <conditionalFormatting sqref="A1534">
    <cfRule type="duplicateValues" dxfId="70" priority="54"/>
  </conditionalFormatting>
  <conditionalFormatting sqref="A1552">
    <cfRule type="duplicateValues" dxfId="69" priority="53"/>
  </conditionalFormatting>
  <conditionalFormatting sqref="A1570">
    <cfRule type="duplicateValues" dxfId="68" priority="52"/>
  </conditionalFormatting>
  <conditionalFormatting sqref="A1588">
    <cfRule type="duplicateValues" dxfId="67" priority="51"/>
  </conditionalFormatting>
  <conditionalFormatting sqref="A1606">
    <cfRule type="duplicateValues" dxfId="66" priority="50"/>
  </conditionalFormatting>
  <conditionalFormatting sqref="A1624">
    <cfRule type="duplicateValues" dxfId="65" priority="49"/>
  </conditionalFormatting>
  <conditionalFormatting sqref="A1642">
    <cfRule type="duplicateValues" dxfId="64" priority="48"/>
  </conditionalFormatting>
  <conditionalFormatting sqref="A1660">
    <cfRule type="duplicateValues" dxfId="63" priority="47"/>
  </conditionalFormatting>
  <conditionalFormatting sqref="A1678">
    <cfRule type="duplicateValues" dxfId="62" priority="46"/>
  </conditionalFormatting>
  <conditionalFormatting sqref="A1696">
    <cfRule type="duplicateValues" dxfId="61" priority="45"/>
  </conditionalFormatting>
  <conditionalFormatting sqref="A1714">
    <cfRule type="duplicateValues" dxfId="60" priority="44"/>
  </conditionalFormatting>
  <conditionalFormatting sqref="A1732">
    <cfRule type="duplicateValues" dxfId="59" priority="1"/>
  </conditionalFormatting>
  <conditionalFormatting sqref="A1750">
    <cfRule type="duplicateValues" dxfId="58" priority="43"/>
  </conditionalFormatting>
  <conditionalFormatting sqref="A1768">
    <cfRule type="duplicateValues" dxfId="57" priority="42"/>
  </conditionalFormatting>
  <conditionalFormatting sqref="A1786">
    <cfRule type="duplicateValues" dxfId="56" priority="41"/>
  </conditionalFormatting>
  <conditionalFormatting sqref="A1804">
    <cfRule type="duplicateValues" dxfId="55" priority="40"/>
  </conditionalFormatting>
  <conditionalFormatting sqref="A1822">
    <cfRule type="duplicateValues" dxfId="54" priority="39"/>
  </conditionalFormatting>
  <conditionalFormatting sqref="A1840">
    <cfRule type="duplicateValues" dxfId="53" priority="38"/>
  </conditionalFormatting>
  <conditionalFormatting sqref="A1858">
    <cfRule type="duplicateValues" dxfId="52" priority="37"/>
  </conditionalFormatting>
  <conditionalFormatting sqref="A1876">
    <cfRule type="duplicateValues" dxfId="51" priority="36"/>
  </conditionalFormatting>
  <conditionalFormatting sqref="A1894">
    <cfRule type="duplicateValues" dxfId="50" priority="35"/>
  </conditionalFormatting>
  <conditionalFormatting sqref="A1912">
    <cfRule type="duplicateValues" dxfId="49" priority="34"/>
  </conditionalFormatting>
  <conditionalFormatting sqref="A1930">
    <cfRule type="duplicateValues" dxfId="48" priority="33"/>
  </conditionalFormatting>
  <conditionalFormatting sqref="A1948">
    <cfRule type="duplicateValues" dxfId="47" priority="32"/>
  </conditionalFormatting>
  <conditionalFormatting sqref="A1966">
    <cfRule type="duplicateValues" dxfId="46" priority="31"/>
  </conditionalFormatting>
  <conditionalFormatting sqref="A1984">
    <cfRule type="duplicateValues" dxfId="45" priority="30"/>
  </conditionalFormatting>
  <conditionalFormatting sqref="A2002">
    <cfRule type="duplicateValues" dxfId="44" priority="29"/>
  </conditionalFormatting>
  <conditionalFormatting sqref="A2020">
    <cfRule type="duplicateValues" dxfId="43" priority="28"/>
  </conditionalFormatting>
  <conditionalFormatting sqref="A2038">
    <cfRule type="duplicateValues" dxfId="42" priority="27"/>
  </conditionalFormatting>
  <conditionalFormatting sqref="A2056">
    <cfRule type="duplicateValues" dxfId="41" priority="26"/>
  </conditionalFormatting>
  <conditionalFormatting sqref="A2074">
    <cfRule type="duplicateValues" dxfId="40" priority="25"/>
  </conditionalFormatting>
  <conditionalFormatting sqref="A2092">
    <cfRule type="duplicateValues" dxfId="39" priority="24"/>
  </conditionalFormatting>
  <conditionalFormatting sqref="A2110">
    <cfRule type="duplicateValues" dxfId="38" priority="23"/>
  </conditionalFormatting>
  <conditionalFormatting sqref="A2128">
    <cfRule type="duplicateValues" dxfId="37" priority="22"/>
  </conditionalFormatting>
  <conditionalFormatting sqref="A2146">
    <cfRule type="duplicateValues" dxfId="36" priority="21"/>
  </conditionalFormatting>
  <conditionalFormatting sqref="A2164">
    <cfRule type="duplicateValues" dxfId="35" priority="20"/>
  </conditionalFormatting>
  <conditionalFormatting sqref="A2182">
    <cfRule type="duplicateValues" dxfId="34" priority="19"/>
  </conditionalFormatting>
  <conditionalFormatting sqref="A2200">
    <cfRule type="duplicateValues" dxfId="33" priority="18"/>
  </conditionalFormatting>
  <conditionalFormatting sqref="A2218">
    <cfRule type="duplicateValues" dxfId="32" priority="17"/>
  </conditionalFormatting>
  <conditionalFormatting sqref="A2236">
    <cfRule type="duplicateValues" dxfId="31" priority="16"/>
  </conditionalFormatting>
  <conditionalFormatting sqref="A2254">
    <cfRule type="duplicateValues" dxfId="30" priority="15"/>
  </conditionalFormatting>
  <conditionalFormatting sqref="A2272">
    <cfRule type="duplicateValues" dxfId="29" priority="14"/>
  </conditionalFormatting>
  <conditionalFormatting sqref="A2290">
    <cfRule type="duplicateValues" dxfId="28" priority="13"/>
  </conditionalFormatting>
  <conditionalFormatting sqref="A2308">
    <cfRule type="duplicateValues" dxfId="27" priority="12"/>
  </conditionalFormatting>
  <conditionalFormatting sqref="A2326">
    <cfRule type="duplicateValues" dxfId="26" priority="11"/>
  </conditionalFormatting>
  <conditionalFormatting sqref="A2344">
    <cfRule type="duplicateValues" dxfId="25" priority="10"/>
  </conditionalFormatting>
  <conditionalFormatting sqref="A2362">
    <cfRule type="duplicateValues" dxfId="24" priority="9"/>
  </conditionalFormatting>
  <conditionalFormatting sqref="A2380">
    <cfRule type="duplicateValues" dxfId="23" priority="8"/>
  </conditionalFormatting>
  <conditionalFormatting sqref="A2398">
    <cfRule type="duplicateValues" dxfId="22" priority="7"/>
  </conditionalFormatting>
  <conditionalFormatting sqref="A2416">
    <cfRule type="duplicateValues" dxfId="21" priority="6"/>
  </conditionalFormatting>
  <conditionalFormatting sqref="A2434">
    <cfRule type="duplicateValues" dxfId="20" priority="5"/>
  </conditionalFormatting>
  <conditionalFormatting sqref="A2452">
    <cfRule type="duplicateValues" dxfId="19" priority="4"/>
  </conditionalFormatting>
  <conditionalFormatting sqref="A2470">
    <cfRule type="duplicateValues" dxfId="18" priority="3"/>
  </conditionalFormatting>
  <conditionalFormatting sqref="R114:R126">
    <cfRule type="duplicateValues" dxfId="17" priority="120"/>
  </conditionalFormatting>
  <conditionalFormatting sqref="R115:R126">
    <cfRule type="duplicateValues" dxfId="16" priority="121"/>
    <cfRule type="duplicateValues" dxfId="15" priority="122"/>
    <cfRule type="duplicateValues" dxfId="14" priority="123"/>
    <cfRule type="duplicateValues" dxfId="13" priority="124"/>
    <cfRule type="duplicateValues" dxfId="12" priority="125"/>
    <cfRule type="duplicateValues" dxfId="11" priority="126"/>
    <cfRule type="duplicateValues" dxfId="10" priority="127"/>
    <cfRule type="duplicateValues" dxfId="9" priority="135"/>
    <cfRule type="duplicateValues" dxfId="8" priority="136"/>
  </conditionalFormatting>
  <conditionalFormatting sqref="R131:R136 R59:R129">
    <cfRule type="duplicateValues" dxfId="7" priority="119"/>
  </conditionalFormatting>
  <conditionalFormatting sqref="R131:R136 R88:R102 R113:R129">
    <cfRule type="duplicateValues" dxfId="6" priority="114"/>
  </conditionalFormatting>
  <conditionalFormatting sqref="R131:R136 R102 R113:R129">
    <cfRule type="duplicateValues" dxfId="5" priority="112"/>
    <cfRule type="duplicateValues" dxfId="4" priority="113"/>
  </conditionalFormatting>
  <conditionalFormatting sqref="R131:R136 R113:R129">
    <cfRule type="duplicateValues" dxfId="3" priority="115"/>
    <cfRule type="duplicateValues" dxfId="2" priority="116"/>
    <cfRule type="duplicateValues" dxfId="1" priority="117"/>
    <cfRule type="duplicateValues" dxfId="0" priority="118"/>
  </conditionalFormatting>
  <pageMargins left="0.18" right="0.24" top="0.43" bottom="0.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T8"/>
  <sheetViews>
    <sheetView workbookViewId="0">
      <selection activeCell="D11" sqref="D11"/>
    </sheetView>
  </sheetViews>
  <sheetFormatPr defaultColWidth="9" defaultRowHeight="12.75" x14ac:dyDescent="0.2"/>
  <cols>
    <col min="2" max="2" width="12.7109375" customWidth="1"/>
    <col min="3" max="3" width="9" hidden="1" customWidth="1"/>
    <col min="4" max="4" width="20.85546875" customWidth="1"/>
    <col min="6" max="6" width="10.5703125" customWidth="1"/>
    <col min="8" max="8" width="9" hidden="1" customWidth="1"/>
    <col min="9" max="9" width="13.140625" hidden="1" customWidth="1"/>
    <col min="10" max="10" width="11.5703125" hidden="1" customWidth="1"/>
    <col min="12" max="13" width="9" hidden="1" customWidth="1"/>
    <col min="15" max="15" width="9" hidden="1" customWidth="1"/>
    <col min="17" max="19" width="9" hidden="1" customWidth="1"/>
    <col min="22" max="24" width="9" hidden="1" customWidth="1"/>
    <col min="26" max="26" width="9" hidden="1" customWidth="1"/>
    <col min="37" max="37" width="9" hidden="1" customWidth="1"/>
    <col min="44" max="44" width="10.7109375" hidden="1" customWidth="1"/>
    <col min="45" max="46" width="9" hidden="1" customWidth="1"/>
  </cols>
  <sheetData>
    <row r="1" spans="1:45" x14ac:dyDescent="0.2">
      <c r="A1" s="1" t="s">
        <v>0</v>
      </c>
      <c r="B1" s="1" t="s">
        <v>1</v>
      </c>
      <c r="C1" s="2"/>
      <c r="D1" s="2"/>
      <c r="E1" s="2"/>
      <c r="F1" s="2"/>
      <c r="G1" s="3" t="s">
        <v>2</v>
      </c>
      <c r="H1" s="4">
        <v>0</v>
      </c>
      <c r="I1" s="2"/>
      <c r="J1" s="2"/>
      <c r="K1" s="2"/>
      <c r="L1" s="2"/>
      <c r="M1" s="2"/>
      <c r="N1" s="2"/>
      <c r="O1" s="4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</row>
    <row r="2" spans="1:45" x14ac:dyDescent="0.2">
      <c r="A2" s="5" t="s">
        <v>3</v>
      </c>
      <c r="B2" s="6">
        <v>43586</v>
      </c>
      <c r="C2" s="2"/>
      <c r="D2" s="2"/>
      <c r="E2" s="2"/>
      <c r="F2" s="2"/>
      <c r="G2" s="3" t="s">
        <v>4</v>
      </c>
      <c r="H2" s="4">
        <v>35</v>
      </c>
      <c r="I2" s="2"/>
      <c r="J2" s="2"/>
      <c r="K2" s="2"/>
      <c r="L2" s="2"/>
      <c r="M2" s="2"/>
      <c r="N2" s="2"/>
      <c r="O2" s="4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</row>
    <row r="3" spans="1:45" x14ac:dyDescent="0.2">
      <c r="A3" s="5" t="s">
        <v>5</v>
      </c>
      <c r="B3" s="4" t="s">
        <v>6</v>
      </c>
      <c r="C3" s="2"/>
      <c r="D3" s="2"/>
      <c r="E3" s="2"/>
      <c r="F3" s="2"/>
      <c r="G3" s="3" t="s">
        <v>7</v>
      </c>
      <c r="H3" s="2" t="s">
        <v>8</v>
      </c>
      <c r="I3" s="2"/>
      <c r="J3" s="2"/>
      <c r="K3" s="2"/>
      <c r="L3" s="2"/>
      <c r="M3" s="2"/>
      <c r="N3" s="2"/>
      <c r="O3" s="4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</row>
    <row r="4" spans="1:45" x14ac:dyDescent="0.2">
      <c r="A4" s="154" t="s">
        <v>9</v>
      </c>
      <c r="B4" s="154"/>
      <c r="C4" s="154"/>
      <c r="D4" s="154"/>
      <c r="E4" s="154"/>
      <c r="F4" s="154"/>
      <c r="G4" s="154"/>
      <c r="H4" s="154"/>
      <c r="I4" s="154"/>
      <c r="J4" s="154"/>
      <c r="K4" s="155" t="s">
        <v>10</v>
      </c>
      <c r="L4" s="155"/>
      <c r="M4" s="155"/>
      <c r="N4" s="155"/>
      <c r="O4" s="155"/>
      <c r="P4" s="156" t="s">
        <v>11</v>
      </c>
      <c r="Q4" s="156"/>
      <c r="R4" s="156"/>
      <c r="S4" s="156"/>
      <c r="T4" s="156"/>
      <c r="U4" s="157" t="s">
        <v>12</v>
      </c>
      <c r="V4" s="157"/>
      <c r="W4" s="157"/>
      <c r="X4" s="157"/>
      <c r="Y4" s="157"/>
      <c r="Z4" s="157"/>
      <c r="AA4" s="157"/>
      <c r="AB4" s="157"/>
      <c r="AC4" s="158" t="s">
        <v>13</v>
      </c>
      <c r="AD4" s="158"/>
      <c r="AE4" s="158"/>
      <c r="AF4" s="14" t="s">
        <v>14</v>
      </c>
      <c r="AG4" s="152" t="s">
        <v>15</v>
      </c>
      <c r="AH4" s="152"/>
      <c r="AI4" s="152"/>
      <c r="AJ4" s="152"/>
      <c r="AK4" s="152"/>
      <c r="AL4" s="152"/>
      <c r="AM4" s="152"/>
      <c r="AN4" s="152"/>
      <c r="AO4" s="153" t="s">
        <v>16</v>
      </c>
      <c r="AP4" s="153"/>
      <c r="AQ4" s="153"/>
      <c r="AR4" s="2"/>
      <c r="AS4" s="2"/>
    </row>
    <row r="5" spans="1:45" ht="89.25" x14ac:dyDescent="0.2">
      <c r="A5" s="7" t="s">
        <v>17</v>
      </c>
      <c r="B5" s="7" t="s">
        <v>18</v>
      </c>
      <c r="C5" s="8" t="s">
        <v>19</v>
      </c>
      <c r="D5" s="7" t="s">
        <v>20</v>
      </c>
      <c r="E5" s="7" t="s">
        <v>21</v>
      </c>
      <c r="F5" s="7" t="s">
        <v>22</v>
      </c>
      <c r="G5" s="7" t="s">
        <v>23</v>
      </c>
      <c r="H5" s="7" t="s">
        <v>24</v>
      </c>
      <c r="I5" s="7" t="s">
        <v>25</v>
      </c>
      <c r="J5" s="7" t="s">
        <v>26</v>
      </c>
      <c r="K5" s="7" t="s">
        <v>27</v>
      </c>
      <c r="L5" s="7" t="s">
        <v>28</v>
      </c>
      <c r="M5" s="7" t="s">
        <v>29</v>
      </c>
      <c r="N5" s="7" t="s">
        <v>30</v>
      </c>
      <c r="O5" s="7" t="s">
        <v>31</v>
      </c>
      <c r="P5" s="7" t="s">
        <v>32</v>
      </c>
      <c r="Q5" s="7" t="s">
        <v>33</v>
      </c>
      <c r="R5" s="7" t="s">
        <v>34</v>
      </c>
      <c r="S5" s="7" t="s">
        <v>35</v>
      </c>
      <c r="T5" s="7" t="s">
        <v>36</v>
      </c>
      <c r="U5" s="7" t="s">
        <v>37</v>
      </c>
      <c r="V5" s="7" t="s">
        <v>38</v>
      </c>
      <c r="W5" s="7" t="s">
        <v>39</v>
      </c>
      <c r="X5" s="7" t="s">
        <v>40</v>
      </c>
      <c r="Y5" s="7" t="s">
        <v>41</v>
      </c>
      <c r="Z5" s="7" t="s">
        <v>42</v>
      </c>
      <c r="AA5" s="7" t="s">
        <v>43</v>
      </c>
      <c r="AB5" s="7" t="s">
        <v>44</v>
      </c>
      <c r="AC5" s="7" t="s">
        <v>45</v>
      </c>
      <c r="AD5" s="7" t="s">
        <v>46</v>
      </c>
      <c r="AE5" s="7" t="s">
        <v>47</v>
      </c>
      <c r="AF5" s="7" t="s">
        <v>48</v>
      </c>
      <c r="AG5" s="7" t="s">
        <v>49</v>
      </c>
      <c r="AH5" s="7" t="s">
        <v>50</v>
      </c>
      <c r="AI5" s="7" t="s">
        <v>51</v>
      </c>
      <c r="AJ5" s="7" t="s">
        <v>52</v>
      </c>
      <c r="AK5" s="7" t="s">
        <v>53</v>
      </c>
      <c r="AL5" s="7" t="s">
        <v>54</v>
      </c>
      <c r="AM5" s="7" t="s">
        <v>55</v>
      </c>
      <c r="AN5" s="7" t="s">
        <v>56</v>
      </c>
      <c r="AO5" s="7" t="s">
        <v>57</v>
      </c>
      <c r="AP5" s="7" t="s">
        <v>58</v>
      </c>
      <c r="AQ5" s="7" t="s">
        <v>59</v>
      </c>
      <c r="AR5" s="7" t="s">
        <v>60</v>
      </c>
      <c r="AS5" s="7" t="s">
        <v>61</v>
      </c>
    </row>
    <row r="6" spans="1:45" x14ac:dyDescent="0.2">
      <c r="A6" s="9">
        <v>1</v>
      </c>
      <c r="B6" s="9">
        <v>3562016849</v>
      </c>
      <c r="C6" s="2">
        <v>4574</v>
      </c>
      <c r="D6" s="10" t="s">
        <v>62</v>
      </c>
      <c r="E6" s="11" t="s">
        <v>63</v>
      </c>
      <c r="F6" s="12">
        <v>43344</v>
      </c>
      <c r="G6" s="12" t="s">
        <v>64</v>
      </c>
      <c r="H6" s="12" t="s">
        <v>65</v>
      </c>
      <c r="I6" s="15">
        <v>100064441627</v>
      </c>
      <c r="J6" s="9">
        <v>6923778712</v>
      </c>
      <c r="K6" s="9">
        <v>27</v>
      </c>
      <c r="L6" s="9"/>
      <c r="M6" s="9"/>
      <c r="N6" s="9">
        <v>1</v>
      </c>
      <c r="O6" s="9">
        <f t="shared" ref="O6" si="0">SUM(L6:N6)</f>
        <v>1</v>
      </c>
      <c r="P6" s="9">
        <v>14025</v>
      </c>
      <c r="Q6" s="9">
        <v>0</v>
      </c>
      <c r="R6" s="9">
        <v>0</v>
      </c>
      <c r="S6" s="9">
        <v>0</v>
      </c>
      <c r="T6" s="9">
        <f>ROUND(SUM(P6:S6),0)</f>
        <v>14025</v>
      </c>
      <c r="U6" s="9">
        <f t="shared" ref="U6:X7" si="1">ROUND(P6/$K6*$O6,0)</f>
        <v>519</v>
      </c>
      <c r="V6" s="9">
        <f t="shared" si="1"/>
        <v>0</v>
      </c>
      <c r="W6" s="9">
        <f t="shared" si="1"/>
        <v>0</v>
      </c>
      <c r="X6" s="9">
        <f t="shared" si="1"/>
        <v>0</v>
      </c>
      <c r="Y6" s="9">
        <f>ROUND(SUM(U6:X6),0)</f>
        <v>519</v>
      </c>
      <c r="Z6" s="9"/>
      <c r="AA6" s="9">
        <f>ROUND(Y6*5.76%,0)</f>
        <v>30</v>
      </c>
      <c r="AB6" s="11">
        <f>Y6+AA6+Z6</f>
        <v>549</v>
      </c>
      <c r="AC6" s="11">
        <f>ROUNDUP(IF(T6&gt;21000,0,Y6*1.75%),0)</f>
        <v>10</v>
      </c>
      <c r="AD6" s="11">
        <f>ROUND(U6*12%,0)</f>
        <v>62</v>
      </c>
      <c r="AE6" s="11">
        <v>1</v>
      </c>
      <c r="AF6" s="11">
        <f t="shared" ref="AF6:AF7" si="2">ROUND((AB6+AK6)-(AC6+AD6+AE6),0)</f>
        <v>476</v>
      </c>
      <c r="AG6" s="11">
        <f>ROUNDUP(Y6*4.75%,0)</f>
        <v>25</v>
      </c>
      <c r="AH6" s="11">
        <f>ROUND(U6*13%,0)</f>
        <v>67</v>
      </c>
      <c r="AI6" s="9">
        <v>2</v>
      </c>
      <c r="AJ6" s="11">
        <f t="shared" ref="AJ6:AJ7" si="3">ROUND(183/K6*O6,0)</f>
        <v>7</v>
      </c>
      <c r="AK6" s="9"/>
      <c r="AL6" s="11">
        <f t="shared" ref="AL6:AL7" si="4">SUM(AG6:AK6)</f>
        <v>101</v>
      </c>
      <c r="AM6" s="11">
        <f t="shared" ref="AM6:AM7" si="5">AB6+AL6</f>
        <v>650</v>
      </c>
      <c r="AN6" s="11">
        <f t="shared" ref="AN6:AN7" si="6">ROUND(500/K6*O6,0)</f>
        <v>19</v>
      </c>
      <c r="AO6" s="11">
        <f>AM6+AN6</f>
        <v>669</v>
      </c>
      <c r="AP6" s="11">
        <f>ROUND(AO6*18%,0)</f>
        <v>120</v>
      </c>
      <c r="AQ6" s="17">
        <f>AO6+AP6</f>
        <v>789</v>
      </c>
      <c r="AR6" s="2"/>
      <c r="AS6" s="2"/>
    </row>
    <row r="7" spans="1:45" x14ac:dyDescent="0.2">
      <c r="A7" s="9">
        <v>2</v>
      </c>
      <c r="B7" s="9"/>
      <c r="C7" s="2">
        <v>6190</v>
      </c>
      <c r="D7" s="13" t="s">
        <v>203</v>
      </c>
      <c r="E7" s="11" t="s">
        <v>204</v>
      </c>
      <c r="F7" s="12">
        <v>43584</v>
      </c>
      <c r="G7" s="12" t="s">
        <v>64</v>
      </c>
      <c r="H7" s="12" t="s">
        <v>65</v>
      </c>
      <c r="I7" s="112" t="s">
        <v>206</v>
      </c>
      <c r="J7" s="113" t="s">
        <v>207</v>
      </c>
      <c r="K7" s="9">
        <v>27</v>
      </c>
      <c r="L7" s="9"/>
      <c r="M7" s="9"/>
      <c r="N7" s="9">
        <v>6</v>
      </c>
      <c r="O7" s="9">
        <f t="shared" ref="O7" si="7">SUM(L7:N7)</f>
        <v>6</v>
      </c>
      <c r="P7" s="9">
        <v>14010</v>
      </c>
      <c r="Q7" s="9">
        <v>0</v>
      </c>
      <c r="R7" s="9">
        <v>0</v>
      </c>
      <c r="S7" s="9">
        <v>0</v>
      </c>
      <c r="T7" s="9">
        <f t="shared" ref="T7" si="8">ROUND(SUM(P7:S7),0)</f>
        <v>14010</v>
      </c>
      <c r="U7" s="9">
        <f t="shared" si="1"/>
        <v>3113</v>
      </c>
      <c r="V7" s="9">
        <f t="shared" si="1"/>
        <v>0</v>
      </c>
      <c r="W7" s="9">
        <f t="shared" si="1"/>
        <v>0</v>
      </c>
      <c r="X7" s="9">
        <f t="shared" si="1"/>
        <v>0</v>
      </c>
      <c r="Y7" s="9">
        <f t="shared" ref="Y7" si="9">ROUND(SUM(U7:X7),0)</f>
        <v>3113</v>
      </c>
      <c r="Z7" s="9"/>
      <c r="AA7" s="9">
        <f t="shared" ref="AA7" si="10">ROUND(Y7*5.76%,0)</f>
        <v>179</v>
      </c>
      <c r="AB7" s="11">
        <f t="shared" ref="AB7" si="11">Y7+AA7+Z7</f>
        <v>3292</v>
      </c>
      <c r="AC7" s="11">
        <f t="shared" ref="AC7" si="12">ROUNDUP(IF(T7&gt;21000,0,Y7*1.75%),0)</f>
        <v>55</v>
      </c>
      <c r="AD7" s="11">
        <f t="shared" ref="AD7" si="13">ROUND(U7*12%,0)</f>
        <v>374</v>
      </c>
      <c r="AE7" s="11">
        <v>1</v>
      </c>
      <c r="AF7" s="11">
        <f t="shared" si="2"/>
        <v>2862</v>
      </c>
      <c r="AG7" s="11">
        <f t="shared" ref="AG7" si="14">ROUNDUP(Y7*4.75%,0)</f>
        <v>148</v>
      </c>
      <c r="AH7" s="11">
        <f t="shared" ref="AH7" si="15">ROUND(U7*13%,0)</f>
        <v>405</v>
      </c>
      <c r="AI7" s="9">
        <v>2</v>
      </c>
      <c r="AJ7" s="11">
        <f t="shared" si="3"/>
        <v>41</v>
      </c>
      <c r="AK7" s="9"/>
      <c r="AL7" s="11">
        <f t="shared" si="4"/>
        <v>596</v>
      </c>
      <c r="AM7" s="11">
        <f t="shared" si="5"/>
        <v>3888</v>
      </c>
      <c r="AN7" s="11">
        <f t="shared" si="6"/>
        <v>111</v>
      </c>
      <c r="AO7" s="11">
        <f t="shared" ref="AO7" si="16">AM7+AN7</f>
        <v>3999</v>
      </c>
      <c r="AP7" s="11">
        <f t="shared" ref="AP7" si="17">ROUND(AO7*18%,0)</f>
        <v>720</v>
      </c>
      <c r="AQ7" s="17">
        <f t="shared" ref="AQ7" si="18">AO7+AP7</f>
        <v>4719</v>
      </c>
      <c r="AR7" s="18">
        <v>31590</v>
      </c>
      <c r="AS7" s="115" t="s">
        <v>208</v>
      </c>
    </row>
    <row r="8" spans="1:45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6" t="s">
        <v>229</v>
      </c>
      <c r="L8" s="16">
        <f t="shared" ref="L8:AQ8" si="19">SUM(L6:L7)</f>
        <v>0</v>
      </c>
      <c r="M8" s="16">
        <f t="shared" si="19"/>
        <v>0</v>
      </c>
      <c r="N8" s="16">
        <f t="shared" si="19"/>
        <v>7</v>
      </c>
      <c r="O8" s="16">
        <f t="shared" si="19"/>
        <v>7</v>
      </c>
      <c r="P8" s="16">
        <f t="shared" si="19"/>
        <v>28035</v>
      </c>
      <c r="Q8" s="16">
        <f t="shared" si="19"/>
        <v>0</v>
      </c>
      <c r="R8" s="16">
        <f t="shared" si="19"/>
        <v>0</v>
      </c>
      <c r="S8" s="16">
        <f t="shared" si="19"/>
        <v>0</v>
      </c>
      <c r="T8" s="16">
        <f t="shared" si="19"/>
        <v>28035</v>
      </c>
      <c r="U8" s="16">
        <f t="shared" si="19"/>
        <v>3632</v>
      </c>
      <c r="V8" s="16">
        <f t="shared" si="19"/>
        <v>0</v>
      </c>
      <c r="W8" s="16">
        <f t="shared" si="19"/>
        <v>0</v>
      </c>
      <c r="X8" s="16">
        <f t="shared" si="19"/>
        <v>0</v>
      </c>
      <c r="Y8" s="16">
        <f t="shared" si="19"/>
        <v>3632</v>
      </c>
      <c r="Z8" s="16">
        <f t="shared" si="19"/>
        <v>0</v>
      </c>
      <c r="AA8" s="16">
        <f t="shared" si="19"/>
        <v>209</v>
      </c>
      <c r="AB8" s="16">
        <f t="shared" si="19"/>
        <v>3841</v>
      </c>
      <c r="AC8" s="16">
        <f t="shared" si="19"/>
        <v>65</v>
      </c>
      <c r="AD8" s="16">
        <f t="shared" si="19"/>
        <v>436</v>
      </c>
      <c r="AE8" s="16">
        <f t="shared" si="19"/>
        <v>2</v>
      </c>
      <c r="AF8" s="16">
        <f t="shared" si="19"/>
        <v>3338</v>
      </c>
      <c r="AG8" s="16">
        <f t="shared" si="19"/>
        <v>173</v>
      </c>
      <c r="AH8" s="16">
        <f t="shared" si="19"/>
        <v>472</v>
      </c>
      <c r="AI8" s="16">
        <f t="shared" si="19"/>
        <v>4</v>
      </c>
      <c r="AJ8" s="16">
        <f t="shared" si="19"/>
        <v>48</v>
      </c>
      <c r="AK8" s="16">
        <f t="shared" si="19"/>
        <v>0</v>
      </c>
      <c r="AL8" s="16">
        <f t="shared" si="19"/>
        <v>697</v>
      </c>
      <c r="AM8" s="16">
        <f t="shared" si="19"/>
        <v>4538</v>
      </c>
      <c r="AN8" s="16">
        <f t="shared" si="19"/>
        <v>130</v>
      </c>
      <c r="AO8" s="16">
        <f t="shared" si="19"/>
        <v>4668</v>
      </c>
      <c r="AP8" s="16">
        <f t="shared" si="19"/>
        <v>840</v>
      </c>
      <c r="AQ8" s="16">
        <f t="shared" si="19"/>
        <v>5508</v>
      </c>
      <c r="AR8" s="1"/>
      <c r="AS8" s="1"/>
    </row>
  </sheetData>
  <mergeCells count="7">
    <mergeCell ref="AG4:AN4"/>
    <mergeCell ref="AO4:AQ4"/>
    <mergeCell ref="A4:J4"/>
    <mergeCell ref="K4:O4"/>
    <mergeCell ref="P4:T4"/>
    <mergeCell ref="U4:AB4"/>
    <mergeCell ref="AC4:AE4"/>
  </mergeCells>
  <pageMargins left="0.16" right="0.16" top="0.75" bottom="0.75" header="0.3" footer="0.3"/>
  <pageSetup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Combined Wages</vt:lpstr>
      <vt:lpstr>CBT Wages</vt:lpstr>
      <vt:lpstr>Combined OT</vt:lpstr>
      <vt:lpstr>New Joinees</vt:lpstr>
      <vt:lpstr>Exit Employees</vt:lpstr>
      <vt:lpstr>F&amp;F Status</vt:lpstr>
      <vt:lpstr>CBT OT</vt:lpstr>
      <vt:lpstr>CBT Wages (2)</vt:lpstr>
      <vt:lpstr>Salary Slip</vt:lpstr>
      <vt:lpstr>Arrear Days Salary</vt:lpstr>
    </vt:vector>
  </TitlesOfParts>
  <Company>DHL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ANKIT DWIVEDI (DHL IN)</dc:creator>
  <cp:lastModifiedBy>HP</cp:lastModifiedBy>
  <cp:lastPrinted>2023-07-08T12:27:32Z</cp:lastPrinted>
  <dcterms:created xsi:type="dcterms:W3CDTF">2019-01-14T09:42:00Z</dcterms:created>
  <dcterms:modified xsi:type="dcterms:W3CDTF">2023-09-29T07:48:39Z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1033-11.2.0.9255</vt:lpwstr>
  </property>
</Properties>
</file>